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CBoyd/Documents/Azodioxide electrochemistry/"/>
    </mc:Choice>
  </mc:AlternateContent>
  <xr:revisionPtr revIDLastSave="0" documentId="13_ncr:1_{30966482-1CB8-484B-BDF5-1302ACF7B5CB}" xr6:coauthVersionLast="37" xr6:coauthVersionMax="37" xr10:uidLastSave="{00000000-0000-0000-0000-000000000000}"/>
  <bookViews>
    <workbookView xWindow="0" yWindow="460" windowWidth="25600" windowHeight="14260" xr2:uid="{BD36497E-C325-4949-867A-F73A5F232F43}"/>
  </bookViews>
  <sheets>
    <sheet name="Sheet1" sheetId="1" r:id="rId1"/>
  </sheets>
  <definedNames>
    <definedName name="_xlchart.v1.0" hidden="1">Sheet1!$L$43:$L$51</definedName>
    <definedName name="_xlchart.v1.1" hidden="1">Sheet1!$M$43:$M$51</definedName>
    <definedName name="_xlchart.v1.2" hidden="1">Sheet1!$L$43:$L$51</definedName>
    <definedName name="_xlchart.v1.3" hidden="1">Sheet1!$M$43:$M$51</definedName>
    <definedName name="_xlnm.Print_Area" localSheetId="0">Sheet1!$A$1:$P$48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4" i="1" l="1"/>
  <c r="M45" i="1"/>
  <c r="M46" i="1"/>
  <c r="M47" i="1"/>
  <c r="M48" i="1"/>
  <c r="M49" i="1"/>
  <c r="M50" i="1"/>
  <c r="M51" i="1"/>
  <c r="M43" i="1"/>
  <c r="L51" i="1"/>
  <c r="L50" i="1"/>
  <c r="L49" i="1"/>
  <c r="L48" i="1"/>
  <c r="L47" i="1"/>
  <c r="L46" i="1"/>
  <c r="L45" i="1"/>
  <c r="L44" i="1"/>
  <c r="L43" i="1"/>
  <c r="T14" i="1" l="1"/>
  <c r="R35" i="1"/>
  <c r="R34" i="1"/>
  <c r="R33" i="1"/>
  <c r="R32" i="1"/>
  <c r="R25" i="1"/>
  <c r="R24" i="1"/>
  <c r="R23" i="1"/>
  <c r="R22" i="1"/>
  <c r="N24" i="1" l="1"/>
  <c r="N25" i="1"/>
  <c r="N26" i="1"/>
  <c r="N27" i="1"/>
  <c r="O27" i="1" s="1"/>
  <c r="N28" i="1"/>
  <c r="N29" i="1"/>
  <c r="N30" i="1"/>
  <c r="N31" i="1"/>
  <c r="O31" i="1" s="1"/>
  <c r="M24" i="1"/>
  <c r="M25" i="1"/>
  <c r="M26" i="1"/>
  <c r="P26" i="1" s="1"/>
  <c r="M27" i="1"/>
  <c r="P27" i="1" s="1"/>
  <c r="M28" i="1"/>
  <c r="M29" i="1"/>
  <c r="M30" i="1"/>
  <c r="P30" i="1" s="1"/>
  <c r="M31" i="1"/>
  <c r="P31" i="1" s="1"/>
  <c r="N23" i="1"/>
  <c r="M23" i="1"/>
  <c r="N33" i="1"/>
  <c r="O33" i="1" s="1"/>
  <c r="N34" i="1"/>
  <c r="O34" i="1" s="1"/>
  <c r="N35" i="1"/>
  <c r="N36" i="1"/>
  <c r="N37" i="1"/>
  <c r="N38" i="1"/>
  <c r="N39" i="1"/>
  <c r="N40" i="1"/>
  <c r="M33" i="1"/>
  <c r="M34" i="1"/>
  <c r="M35" i="1"/>
  <c r="P35" i="1" s="1"/>
  <c r="M36" i="1"/>
  <c r="M37" i="1"/>
  <c r="P37" i="1" s="1"/>
  <c r="M38" i="1"/>
  <c r="M39" i="1"/>
  <c r="P39" i="1" s="1"/>
  <c r="M40" i="1"/>
  <c r="P40" i="1" s="1"/>
  <c r="M32" i="1"/>
  <c r="N32" i="1"/>
  <c r="N10" i="1"/>
  <c r="N9" i="1"/>
  <c r="N8" i="1"/>
  <c r="N7" i="1"/>
  <c r="N6" i="1"/>
  <c r="N5" i="1"/>
  <c r="N4" i="1"/>
  <c r="N3" i="1"/>
  <c r="N2" i="1"/>
  <c r="N11" i="1" s="1"/>
  <c r="P24" i="1"/>
  <c r="P25" i="1"/>
  <c r="P28" i="1"/>
  <c r="P29" i="1"/>
  <c r="P33" i="1"/>
  <c r="P34" i="1"/>
  <c r="O24" i="1"/>
  <c r="O25" i="1"/>
  <c r="O26" i="1"/>
  <c r="O28" i="1"/>
  <c r="O29" i="1"/>
  <c r="O30" i="1"/>
  <c r="O37" i="1"/>
  <c r="P38" i="1" l="1"/>
  <c r="P36" i="1"/>
  <c r="P32" i="1"/>
  <c r="O38" i="1"/>
  <c r="P23" i="1"/>
  <c r="O23" i="1"/>
  <c r="O39" i="1"/>
  <c r="O35" i="1"/>
  <c r="O32" i="1"/>
  <c r="O40" i="1"/>
  <c r="O36" i="1"/>
  <c r="B42" i="1" l="1"/>
  <c r="B41" i="1"/>
  <c r="B40" i="1"/>
  <c r="B39" i="1"/>
  <c r="B38" i="1"/>
  <c r="B37" i="1"/>
  <c r="B36" i="1"/>
  <c r="B35" i="1"/>
  <c r="B34" i="1"/>
  <c r="B31" i="1"/>
  <c r="B30" i="1"/>
  <c r="B29" i="1"/>
  <c r="B28" i="1"/>
  <c r="B27" i="1"/>
  <c r="B26" i="1"/>
  <c r="B25" i="1"/>
  <c r="B24" i="1"/>
  <c r="B23" i="1"/>
</calcChain>
</file>

<file path=xl/sharedStrings.xml><?xml version="1.0" encoding="utf-8"?>
<sst xmlns="http://schemas.openxmlformats.org/spreadsheetml/2006/main" count="47" uniqueCount="25">
  <si>
    <t>Ia</t>
  </si>
  <si>
    <t>Ea</t>
  </si>
  <si>
    <t>Ic</t>
  </si>
  <si>
    <t>Ec</t>
  </si>
  <si>
    <t>ferrocene</t>
  </si>
  <si>
    <t>C1</t>
  </si>
  <si>
    <t>C2</t>
  </si>
  <si>
    <t>C3</t>
  </si>
  <si>
    <t>Couple 1</t>
  </si>
  <si>
    <t xml:space="preserve">Sweep rate </t>
  </si>
  <si>
    <t>Couple 2</t>
  </si>
  <si>
    <t>Ec corrected</t>
  </si>
  <si>
    <t>Ea corrected</t>
  </si>
  <si>
    <t>difference</t>
  </si>
  <si>
    <t>E (1/2)</t>
  </si>
  <si>
    <t>new zeros</t>
  </si>
  <si>
    <t>Sweep rate</t>
  </si>
  <si>
    <t>Average</t>
  </si>
  <si>
    <t>avg peak</t>
  </si>
  <si>
    <t>sd</t>
  </si>
  <si>
    <t>avg 1/2</t>
  </si>
  <si>
    <t>couple 2</t>
  </si>
  <si>
    <t>couple 1</t>
  </si>
  <si>
    <t>log v</t>
  </si>
  <si>
    <t>Epc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</si>
</sst>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Couple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Sheet1!$C$22</c:f>
              <c:strCache>
                <c:ptCount val="1"/>
                <c:pt idx="0">
                  <c:v>Ia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Sheet1!$B$23:$B$31</c:f>
              <c:numCache>
                <c:formatCode>General</c:formatCode>
                <c:ptCount val="9"/>
                <c:pt idx="0">
                  <c:v>10</c:v>
                </c:pt>
                <c:pt idx="1">
                  <c:v>12.24744871391589</c:v>
                </c:pt>
                <c:pt idx="2">
                  <c:v>14.142135623730951</c:v>
                </c:pt>
                <c:pt idx="3">
                  <c:v>15.811388300841896</c:v>
                </c:pt>
                <c:pt idx="4">
                  <c:v>17.320508075688775</c:v>
                </c:pt>
                <c:pt idx="5">
                  <c:v>18.708286933869708</c:v>
                </c:pt>
                <c:pt idx="6">
                  <c:v>20</c:v>
                </c:pt>
                <c:pt idx="7">
                  <c:v>21.213203435596427</c:v>
                </c:pt>
                <c:pt idx="8">
                  <c:v>22.360679774997898</c:v>
                </c:pt>
              </c:numCache>
            </c:numRef>
          </c:xVal>
          <c:yVal>
            <c:numRef>
              <c:f>Sheet1!$C$23:$C$31</c:f>
              <c:numCache>
                <c:formatCode>General</c:formatCode>
                <c:ptCount val="9"/>
                <c:pt idx="0">
                  <c:v>6.0259999999999998</c:v>
                </c:pt>
                <c:pt idx="1">
                  <c:v>10.3</c:v>
                </c:pt>
                <c:pt idx="2">
                  <c:v>-5.9219999999999997</c:v>
                </c:pt>
                <c:pt idx="3">
                  <c:v>15.82</c:v>
                </c:pt>
                <c:pt idx="4">
                  <c:v>18.37</c:v>
                </c:pt>
                <c:pt idx="5">
                  <c:v>21.14</c:v>
                </c:pt>
                <c:pt idx="6">
                  <c:v>23.48</c:v>
                </c:pt>
                <c:pt idx="7">
                  <c:v>24.8</c:v>
                </c:pt>
                <c:pt idx="8">
                  <c:v>26.76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E9-B342-B0D7-63A85736F97F}"/>
            </c:ext>
          </c:extLst>
        </c:ser>
        <c:ser>
          <c:idx val="1"/>
          <c:order val="1"/>
          <c:tx>
            <c:strRef>
              <c:f>Sheet1!$D$22</c:f>
              <c:strCache>
                <c:ptCount val="1"/>
                <c:pt idx="0">
                  <c:v>Ic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Sheet1!$B$23:$B$31</c:f>
              <c:numCache>
                <c:formatCode>General</c:formatCode>
                <c:ptCount val="9"/>
                <c:pt idx="0">
                  <c:v>10</c:v>
                </c:pt>
                <c:pt idx="1">
                  <c:v>12.24744871391589</c:v>
                </c:pt>
                <c:pt idx="2">
                  <c:v>14.142135623730951</c:v>
                </c:pt>
                <c:pt idx="3">
                  <c:v>15.811388300841896</c:v>
                </c:pt>
                <c:pt idx="4">
                  <c:v>17.320508075688775</c:v>
                </c:pt>
                <c:pt idx="5">
                  <c:v>18.708286933869708</c:v>
                </c:pt>
                <c:pt idx="6">
                  <c:v>20</c:v>
                </c:pt>
                <c:pt idx="7">
                  <c:v>21.213203435596427</c:v>
                </c:pt>
                <c:pt idx="8">
                  <c:v>22.360679774997898</c:v>
                </c:pt>
              </c:numCache>
            </c:numRef>
          </c:xVal>
          <c:yVal>
            <c:numRef>
              <c:f>Sheet1!$D$23:$D$31</c:f>
              <c:numCache>
                <c:formatCode>General</c:formatCode>
                <c:ptCount val="9"/>
                <c:pt idx="0">
                  <c:v>-33.119999999999997</c:v>
                </c:pt>
                <c:pt idx="1">
                  <c:v>-41.56</c:v>
                </c:pt>
                <c:pt idx="2">
                  <c:v>-13.48</c:v>
                </c:pt>
                <c:pt idx="3">
                  <c:v>-53.97</c:v>
                </c:pt>
                <c:pt idx="4">
                  <c:v>-59.51</c:v>
                </c:pt>
                <c:pt idx="5">
                  <c:v>-65.34</c:v>
                </c:pt>
                <c:pt idx="6">
                  <c:v>-69.540000000000006</c:v>
                </c:pt>
                <c:pt idx="7">
                  <c:v>-72.66</c:v>
                </c:pt>
                <c:pt idx="8">
                  <c:v>-78.81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0E9-B342-B0D7-63A85736F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2352447"/>
        <c:axId val="2102354127"/>
      </c:scatterChart>
      <c:valAx>
        <c:axId val="2102352447"/>
        <c:scaling>
          <c:orientation val="minMax"/>
          <c:min val="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1" baseline="0">
                    <a:effectLst/>
                  </a:rPr>
                  <a:t>v</a:t>
                </a:r>
                <a:r>
                  <a:rPr lang="en-US" sz="1000" b="0" i="0" baseline="30000">
                    <a:effectLst/>
                  </a:rPr>
                  <a:t>1/2</a:t>
                </a:r>
                <a:r>
                  <a:rPr lang="en-US" sz="1000" b="0" i="0" baseline="0">
                    <a:effectLst/>
                  </a:rPr>
                  <a:t> (mV</a:t>
                </a:r>
                <a:r>
                  <a:rPr lang="en-US" sz="1000" b="0" i="0" baseline="30000">
                    <a:effectLst/>
                  </a:rPr>
                  <a:t>1/2</a:t>
                </a:r>
                <a:r>
                  <a:rPr lang="en-US" sz="1000" b="0" i="0" baseline="0">
                    <a:effectLst/>
                  </a:rPr>
                  <a:t>∙s</a:t>
                </a:r>
                <a:r>
                  <a:rPr lang="en-US" sz="1000" b="0" i="0" baseline="30000">
                    <a:effectLst/>
                  </a:rPr>
                  <a:t>-1/2</a:t>
                </a:r>
                <a:r>
                  <a:rPr lang="en-US" sz="1000" b="0" i="0" baseline="0">
                    <a:effectLst/>
                  </a:rPr>
                  <a:t>)</a:t>
                </a:r>
                <a:endParaRPr lang="en-U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354127"/>
        <c:crosses val="autoZero"/>
        <c:crossBetween val="midCat"/>
      </c:valAx>
      <c:valAx>
        <c:axId val="2102354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Peak current (</a:t>
                </a:r>
                <a:r>
                  <a:rPr lang="el-GR"/>
                  <a:t>μ</a:t>
                </a:r>
                <a:r>
                  <a:rPr lang="en-US"/>
                  <a:t>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35244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Couple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Sheet1!$C$33</c:f>
              <c:strCache>
                <c:ptCount val="1"/>
                <c:pt idx="0">
                  <c:v>Ia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Sheet1!$B$34:$B$42</c:f>
              <c:numCache>
                <c:formatCode>General</c:formatCode>
                <c:ptCount val="9"/>
                <c:pt idx="0">
                  <c:v>10</c:v>
                </c:pt>
                <c:pt idx="1">
                  <c:v>12.24744871391589</c:v>
                </c:pt>
                <c:pt idx="2">
                  <c:v>14.142135623730951</c:v>
                </c:pt>
                <c:pt idx="3">
                  <c:v>15.811388300841896</c:v>
                </c:pt>
                <c:pt idx="4">
                  <c:v>17.320508075688775</c:v>
                </c:pt>
                <c:pt idx="5">
                  <c:v>18.708286933869708</c:v>
                </c:pt>
                <c:pt idx="6">
                  <c:v>20</c:v>
                </c:pt>
                <c:pt idx="7">
                  <c:v>21.213203435596427</c:v>
                </c:pt>
                <c:pt idx="8">
                  <c:v>22.360679774997898</c:v>
                </c:pt>
              </c:numCache>
            </c:numRef>
          </c:xVal>
          <c:yVal>
            <c:numRef>
              <c:f>Sheet1!$C$34:$C$42</c:f>
              <c:numCache>
                <c:formatCode>General</c:formatCode>
                <c:ptCount val="9"/>
                <c:pt idx="0">
                  <c:v>7.51</c:v>
                </c:pt>
                <c:pt idx="1">
                  <c:v>10.92</c:v>
                </c:pt>
                <c:pt idx="2">
                  <c:v>13.18</c:v>
                </c:pt>
                <c:pt idx="3">
                  <c:v>14.38</c:v>
                </c:pt>
                <c:pt idx="4">
                  <c:v>14.92</c:v>
                </c:pt>
                <c:pt idx="5">
                  <c:v>15.77</c:v>
                </c:pt>
                <c:pt idx="6">
                  <c:v>17.059999999999999</c:v>
                </c:pt>
                <c:pt idx="7">
                  <c:v>17.84</c:v>
                </c:pt>
                <c:pt idx="8">
                  <c:v>18.170000000000002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4B-CD4E-BA88-C4FF52350B35}"/>
            </c:ext>
          </c:extLst>
        </c:ser>
        <c:ser>
          <c:idx val="1"/>
          <c:order val="1"/>
          <c:tx>
            <c:strRef>
              <c:f>Sheet1!$D$33</c:f>
              <c:strCache>
                <c:ptCount val="1"/>
                <c:pt idx="0">
                  <c:v>Ic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Sheet1!$B$34:$B$42</c:f>
              <c:numCache>
                <c:formatCode>General</c:formatCode>
                <c:ptCount val="9"/>
                <c:pt idx="0">
                  <c:v>10</c:v>
                </c:pt>
                <c:pt idx="1">
                  <c:v>12.24744871391589</c:v>
                </c:pt>
                <c:pt idx="2">
                  <c:v>14.142135623730951</c:v>
                </c:pt>
                <c:pt idx="3">
                  <c:v>15.811388300841896</c:v>
                </c:pt>
                <c:pt idx="4">
                  <c:v>17.320508075688775</c:v>
                </c:pt>
                <c:pt idx="5">
                  <c:v>18.708286933869708</c:v>
                </c:pt>
                <c:pt idx="6">
                  <c:v>20</c:v>
                </c:pt>
                <c:pt idx="7">
                  <c:v>21.213203435596427</c:v>
                </c:pt>
                <c:pt idx="8">
                  <c:v>22.360679774997898</c:v>
                </c:pt>
              </c:numCache>
            </c:numRef>
          </c:xVal>
          <c:yVal>
            <c:numRef>
              <c:f>Sheet1!$D$34:$D$42</c:f>
              <c:numCache>
                <c:formatCode>General</c:formatCode>
                <c:ptCount val="9"/>
                <c:pt idx="0">
                  <c:v>-38.159999999999997</c:v>
                </c:pt>
                <c:pt idx="1">
                  <c:v>-45.44</c:v>
                </c:pt>
                <c:pt idx="2">
                  <c:v>-51.23</c:v>
                </c:pt>
                <c:pt idx="3">
                  <c:v>-56.67</c:v>
                </c:pt>
                <c:pt idx="4">
                  <c:v>-61.42</c:v>
                </c:pt>
                <c:pt idx="5">
                  <c:v>-66.05</c:v>
                </c:pt>
                <c:pt idx="6">
                  <c:v>-69.95</c:v>
                </c:pt>
                <c:pt idx="7">
                  <c:v>-73.48</c:v>
                </c:pt>
                <c:pt idx="8">
                  <c:v>-77.739999999999995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24B-CD4E-BA88-C4FF52350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1347695"/>
        <c:axId val="2104403039"/>
      </c:scatterChart>
      <c:valAx>
        <c:axId val="2101347695"/>
        <c:scaling>
          <c:orientation val="minMax"/>
          <c:min val="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i="1"/>
                  <a:t>v</a:t>
                </a:r>
                <a:r>
                  <a:rPr lang="en-US" i="0" baseline="30000"/>
                  <a:t>1/2</a:t>
                </a:r>
                <a:r>
                  <a:rPr lang="en-US" i="0" baseline="0"/>
                  <a:t> (mV</a:t>
                </a:r>
                <a:r>
                  <a:rPr lang="en-US" i="0" baseline="30000"/>
                  <a:t>1/2</a:t>
                </a:r>
                <a:r>
                  <a:rPr lang="en-US" i="0" baseline="0"/>
                  <a:t>∙s</a:t>
                </a:r>
                <a:r>
                  <a:rPr lang="en-US" i="0" baseline="30000"/>
                  <a:t>-1/2</a:t>
                </a:r>
                <a:r>
                  <a:rPr lang="en-US" i="0" baseline="0"/>
                  <a:t>)</a:t>
                </a:r>
                <a:endParaRPr lang="en-US" i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4403039"/>
        <c:crosses val="autoZero"/>
        <c:crossBetween val="midCat"/>
      </c:valAx>
      <c:valAx>
        <c:axId val="21044030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Peak current (</a:t>
                </a:r>
                <a:r>
                  <a:rPr lang="el-GR"/>
                  <a:t>μ</a:t>
                </a:r>
                <a:r>
                  <a:rPr lang="en-US"/>
                  <a:t>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134769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277286</xdr:colOff>
      <xdr:row>20</xdr:row>
      <xdr:rowOff>114300</xdr:rowOff>
    </xdr:from>
    <xdr:to>
      <xdr:col>9</xdr:col>
      <xdr:colOff>726019</xdr:colOff>
      <xdr:row>34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296D6DF-89B0-AB42-9A07-3822D090C2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338669</xdr:colOff>
      <xdr:row>34</xdr:row>
      <xdr:rowOff>0</xdr:rowOff>
    </xdr:from>
    <xdr:to>
      <xdr:col>9</xdr:col>
      <xdr:colOff>787402</xdr:colOff>
      <xdr:row>47</xdr:row>
      <xdr:rowOff>101600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E23DE94-6FB4-F043-9A78-751E3996D1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B0AD3-36B9-7E4E-AC5D-8B69AF951C33}">
  <sheetPr>
    <pageSetUpPr fitToPage="1"/>
  </sheetPr>
  <dimension ref="B1:T51"/>
  <sheetViews>
    <sheetView tabSelected="1" topLeftCell="A32" workbookViewId="0">
      <selection activeCell="O58" sqref="O58"/>
    </sheetView>
  </sheetViews>
  <sheetFormatPr baseColWidth="10" defaultRowHeight="16" x14ac:dyDescent="0.2"/>
  <sheetData>
    <row r="1" spans="2:20" x14ac:dyDescent="0.2">
      <c r="B1" t="s">
        <v>4</v>
      </c>
      <c r="C1">
        <v>100</v>
      </c>
      <c r="D1">
        <v>150</v>
      </c>
      <c r="E1">
        <v>200</v>
      </c>
      <c r="F1">
        <v>250</v>
      </c>
      <c r="G1">
        <v>300</v>
      </c>
      <c r="H1">
        <v>350</v>
      </c>
      <c r="I1">
        <v>400</v>
      </c>
      <c r="J1">
        <v>450</v>
      </c>
      <c r="K1">
        <v>500</v>
      </c>
      <c r="M1" t="s">
        <v>16</v>
      </c>
      <c r="N1" t="s">
        <v>15</v>
      </c>
    </row>
    <row r="2" spans="2:20" x14ac:dyDescent="0.2">
      <c r="B2" t="s">
        <v>0</v>
      </c>
      <c r="C2">
        <v>15.04</v>
      </c>
      <c r="D2">
        <v>19.61</v>
      </c>
      <c r="E2">
        <v>23.88</v>
      </c>
      <c r="F2">
        <v>26.79</v>
      </c>
      <c r="G2">
        <v>29.09</v>
      </c>
      <c r="H2">
        <v>30.77</v>
      </c>
      <c r="I2">
        <v>33.549999999999997</v>
      </c>
      <c r="J2">
        <v>35.75</v>
      </c>
      <c r="K2">
        <v>36.700000000000003</v>
      </c>
      <c r="M2">
        <v>100</v>
      </c>
      <c r="N2">
        <f>(C3+C5)/2</f>
        <v>0.37175000000000002</v>
      </c>
    </row>
    <row r="3" spans="2:20" x14ac:dyDescent="0.2">
      <c r="B3" t="s">
        <v>1</v>
      </c>
      <c r="C3">
        <v>0.41349999999999998</v>
      </c>
      <c r="D3">
        <v>0.41089999999999999</v>
      </c>
      <c r="E3">
        <v>0.42059999999999997</v>
      </c>
      <c r="F3">
        <v>0.42530000000000001</v>
      </c>
      <c r="G3">
        <v>0.43530000000000002</v>
      </c>
      <c r="H3">
        <v>0.42549999999999999</v>
      </c>
      <c r="I3">
        <v>0.4304</v>
      </c>
      <c r="J3">
        <v>0.43580000000000002</v>
      </c>
      <c r="K3">
        <v>0.42509999999999998</v>
      </c>
      <c r="M3">
        <v>150</v>
      </c>
      <c r="N3">
        <f>(D3+D5)/2</f>
        <v>0.37534999999999996</v>
      </c>
    </row>
    <row r="4" spans="2:20" x14ac:dyDescent="0.2">
      <c r="B4" t="s">
        <v>2</v>
      </c>
      <c r="C4">
        <v>-3.657</v>
      </c>
      <c r="D4">
        <v>-5.0890000000000004</v>
      </c>
      <c r="E4">
        <v>23.88</v>
      </c>
      <c r="F4">
        <v>-6.6189999999999998</v>
      </c>
      <c r="G4">
        <v>-7.5380000000000003</v>
      </c>
      <c r="H4">
        <v>-8.6319999999999997</v>
      </c>
      <c r="I4">
        <v>-9.2449999999999992</v>
      </c>
      <c r="J4">
        <v>-9.7550000000000008</v>
      </c>
      <c r="K4">
        <v>-10.78</v>
      </c>
      <c r="M4">
        <v>200</v>
      </c>
      <c r="N4">
        <f>(E3+E5)/2</f>
        <v>0.42059999999999997</v>
      </c>
    </row>
    <row r="5" spans="2:20" x14ac:dyDescent="0.2">
      <c r="B5" t="s">
        <v>3</v>
      </c>
      <c r="C5">
        <v>0.33</v>
      </c>
      <c r="D5">
        <v>0.33979999999999999</v>
      </c>
      <c r="E5">
        <v>0.42059999999999997</v>
      </c>
      <c r="F5">
        <v>0.33529999999999999</v>
      </c>
      <c r="G5">
        <v>0.3372</v>
      </c>
      <c r="H5">
        <v>0.34250000000000003</v>
      </c>
      <c r="I5">
        <v>0.33500000000000002</v>
      </c>
      <c r="J5">
        <v>0.34010000000000001</v>
      </c>
      <c r="K5">
        <v>0.33989999999999998</v>
      </c>
      <c r="M5">
        <v>250</v>
      </c>
      <c r="N5">
        <f>(F3+F5)/2</f>
        <v>0.38029999999999997</v>
      </c>
    </row>
    <row r="6" spans="2:20" x14ac:dyDescent="0.2">
      <c r="B6" t="s">
        <v>5</v>
      </c>
      <c r="M6">
        <v>300</v>
      </c>
      <c r="N6">
        <f>(G3+G5)/2</f>
        <v>0.38624999999999998</v>
      </c>
    </row>
    <row r="7" spans="2:20" x14ac:dyDescent="0.2">
      <c r="B7" t="s">
        <v>0</v>
      </c>
      <c r="C7">
        <v>6.0259999999999998</v>
      </c>
      <c r="D7">
        <v>10.3</v>
      </c>
      <c r="E7">
        <v>-5.9219999999999997</v>
      </c>
      <c r="F7">
        <v>15.82</v>
      </c>
      <c r="G7">
        <v>18.37</v>
      </c>
      <c r="H7">
        <v>21.14</v>
      </c>
      <c r="I7">
        <v>23.48</v>
      </c>
      <c r="J7">
        <v>24.8</v>
      </c>
      <c r="K7">
        <v>26.76</v>
      </c>
      <c r="M7">
        <v>350</v>
      </c>
      <c r="N7">
        <f>(H3+H5)</f>
        <v>0.76800000000000002</v>
      </c>
    </row>
    <row r="8" spans="2:20" x14ac:dyDescent="0.2">
      <c r="B8" t="s">
        <v>1</v>
      </c>
      <c r="C8">
        <v>-0.96809999999999996</v>
      </c>
      <c r="D8">
        <v>-0.9728</v>
      </c>
      <c r="E8">
        <v>0.34200000000000003</v>
      </c>
      <c r="F8">
        <v>-0.97370000000000001</v>
      </c>
      <c r="G8">
        <v>-0.96740000000000004</v>
      </c>
      <c r="H8">
        <v>-0.95779999999999998</v>
      </c>
      <c r="I8">
        <v>-0.95820000000000005</v>
      </c>
      <c r="J8">
        <v>-0.94820000000000004</v>
      </c>
      <c r="K8">
        <v>-0.94840000000000002</v>
      </c>
      <c r="M8">
        <v>400</v>
      </c>
      <c r="N8">
        <f>(I3+I5)/2</f>
        <v>0.38270000000000004</v>
      </c>
    </row>
    <row r="9" spans="2:20" x14ac:dyDescent="0.2">
      <c r="B9" t="s">
        <v>2</v>
      </c>
      <c r="C9">
        <v>-33.119999999999997</v>
      </c>
      <c r="D9">
        <v>-41.56</v>
      </c>
      <c r="E9">
        <v>13.48</v>
      </c>
      <c r="F9">
        <v>-53.97</v>
      </c>
      <c r="G9">
        <v>-59.51</v>
      </c>
      <c r="H9">
        <v>-65.34</v>
      </c>
      <c r="I9">
        <v>-69.540000000000006</v>
      </c>
      <c r="J9">
        <v>-72.66</v>
      </c>
      <c r="K9">
        <v>-78.81</v>
      </c>
      <c r="M9">
        <v>450</v>
      </c>
      <c r="N9">
        <f>(J3+J5)/2</f>
        <v>0.38795000000000002</v>
      </c>
    </row>
    <row r="10" spans="2:20" x14ac:dyDescent="0.2">
      <c r="B10" t="s">
        <v>3</v>
      </c>
      <c r="C10">
        <v>-1.008</v>
      </c>
      <c r="D10">
        <v>-1.0129999999999999</v>
      </c>
      <c r="E10">
        <v>-0.97299999999999998</v>
      </c>
      <c r="F10">
        <v>-1.028</v>
      </c>
      <c r="G10">
        <v>-1.0309999999999999</v>
      </c>
      <c r="H10">
        <v>-1.0309999999999999</v>
      </c>
      <c r="I10">
        <v>-1.038</v>
      </c>
      <c r="J10">
        <v>-1.0429999999999999</v>
      </c>
      <c r="K10">
        <v>-1.0429999999999999</v>
      </c>
      <c r="M10">
        <v>500</v>
      </c>
      <c r="N10">
        <f>(K3+K5)/2</f>
        <v>0.38249999999999995</v>
      </c>
    </row>
    <row r="11" spans="2:20" x14ac:dyDescent="0.2">
      <c r="B11" t="s">
        <v>6</v>
      </c>
      <c r="M11" t="s">
        <v>17</v>
      </c>
      <c r="N11">
        <f>AVERAGE(N2:N10)</f>
        <v>0.42837777777777775</v>
      </c>
    </row>
    <row r="12" spans="2:20" x14ac:dyDescent="0.2">
      <c r="B12" s="1" t="s">
        <v>0</v>
      </c>
      <c r="C12">
        <v>7.51</v>
      </c>
      <c r="D12">
        <v>10.92</v>
      </c>
      <c r="E12">
        <v>13.18</v>
      </c>
      <c r="F12">
        <v>14.38</v>
      </c>
      <c r="G12">
        <v>14.92</v>
      </c>
      <c r="H12">
        <v>15.77</v>
      </c>
      <c r="I12">
        <v>17.059999999999999</v>
      </c>
      <c r="J12">
        <v>17.84</v>
      </c>
      <c r="K12">
        <v>18.170000000000002</v>
      </c>
    </row>
    <row r="13" spans="2:20" x14ac:dyDescent="0.2">
      <c r="B13" s="1" t="s">
        <v>1</v>
      </c>
      <c r="C13">
        <v>-1.3879999999999999</v>
      </c>
      <c r="D13">
        <v>-1.3779999999999999</v>
      </c>
      <c r="E13">
        <v>-1.387</v>
      </c>
      <c r="F13">
        <v>-1.3779999999999999</v>
      </c>
      <c r="G13">
        <v>-1.381</v>
      </c>
      <c r="H13">
        <v>-1.3720000000000001</v>
      </c>
      <c r="I13">
        <v>-1.3680000000000001</v>
      </c>
      <c r="J13">
        <v>-1.3680000000000001</v>
      </c>
      <c r="K13">
        <v>-1.373</v>
      </c>
    </row>
    <row r="14" spans="2:20" x14ac:dyDescent="0.2">
      <c r="B14" s="1" t="s">
        <v>2</v>
      </c>
      <c r="C14">
        <v>-38.159999999999997</v>
      </c>
      <c r="D14">
        <v>-45.44</v>
      </c>
      <c r="E14">
        <v>-51.23</v>
      </c>
      <c r="F14">
        <v>-56.67</v>
      </c>
      <c r="G14">
        <v>-61.42</v>
      </c>
      <c r="H14">
        <v>-66.05</v>
      </c>
      <c r="I14">
        <v>-69.95</v>
      </c>
      <c r="J14">
        <v>-73.48</v>
      </c>
      <c r="K14">
        <v>-77.739999999999995</v>
      </c>
      <c r="T14">
        <f>SQRT(200)</f>
        <v>14.142135623730951</v>
      </c>
    </row>
    <row r="15" spans="2:20" x14ac:dyDescent="0.2">
      <c r="B15" s="1" t="s">
        <v>3</v>
      </c>
      <c r="C15">
        <v>-1.504</v>
      </c>
      <c r="D15">
        <v>-1.5089999999999999</v>
      </c>
      <c r="E15">
        <v>-1.5029999999999999</v>
      </c>
      <c r="F15">
        <v>-1.5129999999999999</v>
      </c>
      <c r="G15">
        <v>-1.514</v>
      </c>
      <c r="H15">
        <v>-1.514</v>
      </c>
      <c r="I15">
        <v>-1.514</v>
      </c>
      <c r="J15">
        <v>-1.514</v>
      </c>
      <c r="K15">
        <v>-1.5189999999999999</v>
      </c>
    </row>
    <row r="16" spans="2:20" x14ac:dyDescent="0.2">
      <c r="B16" s="1" t="s">
        <v>7</v>
      </c>
    </row>
    <row r="17" spans="2:19" x14ac:dyDescent="0.2">
      <c r="B17" s="1" t="s">
        <v>0</v>
      </c>
      <c r="C17">
        <v>-14.18</v>
      </c>
      <c r="D17">
        <v>-14.93</v>
      </c>
      <c r="E17">
        <v>-16.36</v>
      </c>
      <c r="F17">
        <v>-17.940000000000001</v>
      </c>
      <c r="G17">
        <v>-19.75</v>
      </c>
      <c r="H17">
        <v>-22.14</v>
      </c>
      <c r="I17">
        <v>-24.58</v>
      </c>
      <c r="J17">
        <v>-26.51</v>
      </c>
      <c r="K17">
        <v>-28.33</v>
      </c>
    </row>
    <row r="18" spans="2:19" x14ac:dyDescent="0.2">
      <c r="B18" s="1" t="s">
        <v>1</v>
      </c>
      <c r="C18">
        <v>-2.194</v>
      </c>
      <c r="D18">
        <v>-2.1779999999999999</v>
      </c>
      <c r="E18">
        <v>-2.1789999999999998</v>
      </c>
      <c r="F18">
        <v>-2.1789999999999998</v>
      </c>
      <c r="G18">
        <v>-2.177</v>
      </c>
      <c r="H18">
        <v>-2.177</v>
      </c>
      <c r="I18">
        <v>-2.1840000000000002</v>
      </c>
      <c r="J18">
        <v>-2.1930000000000001</v>
      </c>
      <c r="K18">
        <v>-2.1840000000000002</v>
      </c>
    </row>
    <row r="21" spans="2:19" x14ac:dyDescent="0.2">
      <c r="C21" t="s">
        <v>8</v>
      </c>
    </row>
    <row r="22" spans="2:19" x14ac:dyDescent="0.2">
      <c r="B22" t="s">
        <v>9</v>
      </c>
      <c r="C22" t="s">
        <v>0</v>
      </c>
      <c r="D22" t="s">
        <v>2</v>
      </c>
      <c r="K22" t="s">
        <v>3</v>
      </c>
      <c r="L22" t="s">
        <v>1</v>
      </c>
      <c r="M22" t="s">
        <v>11</v>
      </c>
      <c r="N22" t="s">
        <v>12</v>
      </c>
      <c r="O22" t="s">
        <v>13</v>
      </c>
      <c r="P22" t="s">
        <v>14</v>
      </c>
      <c r="Q22" t="s">
        <v>18</v>
      </c>
      <c r="R22">
        <f>AVERAGE(O23:O31)</f>
        <v>0.13455555555555551</v>
      </c>
      <c r="S22" t="s">
        <v>21</v>
      </c>
    </row>
    <row r="23" spans="2:19" x14ac:dyDescent="0.2">
      <c r="B23">
        <f>SQRT(100)</f>
        <v>10</v>
      </c>
      <c r="C23">
        <v>6.0259999999999998</v>
      </c>
      <c r="D23">
        <v>-33.119999999999997</v>
      </c>
      <c r="K23">
        <v>-1.504</v>
      </c>
      <c r="L23">
        <v>-1.3879999999999999</v>
      </c>
      <c r="M23">
        <f>K23+0.42837778</f>
        <v>-1.0756222200000001</v>
      </c>
      <c r="N23">
        <f>L23+0.42837778</f>
        <v>-0.95962221999999997</v>
      </c>
      <c r="O23">
        <f>N23-M23</f>
        <v>0.1160000000000001</v>
      </c>
      <c r="P23">
        <f>(M23+N23)/2</f>
        <v>-1.01762222</v>
      </c>
      <c r="Q23" t="s">
        <v>19</v>
      </c>
      <c r="R23">
        <f>STDEV(O23:O31)</f>
        <v>1.2001157351596424E-2</v>
      </c>
    </row>
    <row r="24" spans="2:19" x14ac:dyDescent="0.2">
      <c r="B24">
        <f>SQRT(150)</f>
        <v>12.24744871391589</v>
      </c>
      <c r="C24">
        <v>10.3</v>
      </c>
      <c r="D24">
        <v>-41.56</v>
      </c>
      <c r="K24">
        <v>-1.5089999999999999</v>
      </c>
      <c r="L24">
        <v>-1.3779999999999999</v>
      </c>
      <c r="M24">
        <f t="shared" ref="M24:M31" si="0">K24+0.42837778</f>
        <v>-1.08062222</v>
      </c>
      <c r="N24">
        <f t="shared" ref="N24:N31" si="1">L24+0.42837778</f>
        <v>-0.94962221999999996</v>
      </c>
      <c r="O24">
        <f t="shared" ref="O24:O40" si="2">N24-M24</f>
        <v>0.13100000000000001</v>
      </c>
      <c r="P24">
        <f t="shared" ref="P24:P40" si="3">(M24+N24)/2</f>
        <v>-1.0151222199999999</v>
      </c>
      <c r="Q24" t="s">
        <v>20</v>
      </c>
      <c r="R24">
        <f>AVERAGE(P23:P31)</f>
        <v>-1.0158999977777776</v>
      </c>
    </row>
    <row r="25" spans="2:19" x14ac:dyDescent="0.2">
      <c r="B25">
        <f>SQRT(200)</f>
        <v>14.142135623730951</v>
      </c>
      <c r="C25">
        <v>-5.9219999999999997</v>
      </c>
      <c r="D25">
        <v>-13.48</v>
      </c>
      <c r="K25">
        <v>-1.5029999999999999</v>
      </c>
      <c r="L25">
        <v>-1.387</v>
      </c>
      <c r="M25">
        <f t="shared" si="0"/>
        <v>-1.07462222</v>
      </c>
      <c r="N25">
        <f t="shared" si="1"/>
        <v>-0.95862222000000008</v>
      </c>
      <c r="O25">
        <f t="shared" si="2"/>
        <v>0.11599999999999988</v>
      </c>
      <c r="P25">
        <f t="shared" si="3"/>
        <v>-1.0166222199999999</v>
      </c>
      <c r="Q25" t="s">
        <v>19</v>
      </c>
      <c r="R25">
        <f>STDEV(P23:P31)</f>
        <v>2.2928027486995716E-3</v>
      </c>
    </row>
    <row r="26" spans="2:19" x14ac:dyDescent="0.2">
      <c r="B26">
        <f>SQRT(250)</f>
        <v>15.811388300841896</v>
      </c>
      <c r="C26">
        <v>15.82</v>
      </c>
      <c r="D26">
        <v>-53.97</v>
      </c>
      <c r="K26">
        <v>-1.5129999999999999</v>
      </c>
      <c r="L26">
        <v>-1.3779999999999999</v>
      </c>
      <c r="M26">
        <f t="shared" si="0"/>
        <v>-1.08462222</v>
      </c>
      <c r="N26">
        <f t="shared" si="1"/>
        <v>-0.94962221999999996</v>
      </c>
      <c r="O26">
        <f t="shared" si="2"/>
        <v>0.13500000000000001</v>
      </c>
      <c r="P26">
        <f t="shared" si="3"/>
        <v>-1.0171222200000001</v>
      </c>
    </row>
    <row r="27" spans="2:19" x14ac:dyDescent="0.2">
      <c r="B27">
        <f>SQRT(300)</f>
        <v>17.320508075688775</v>
      </c>
      <c r="C27">
        <v>18.37</v>
      </c>
      <c r="D27">
        <v>-59.51</v>
      </c>
      <c r="K27">
        <v>-1.514</v>
      </c>
      <c r="L27">
        <v>-1.381</v>
      </c>
      <c r="M27">
        <f t="shared" si="0"/>
        <v>-1.0856222200000001</v>
      </c>
      <c r="N27">
        <f t="shared" si="1"/>
        <v>-0.95262222000000008</v>
      </c>
      <c r="O27">
        <f t="shared" si="2"/>
        <v>0.13300000000000001</v>
      </c>
      <c r="P27">
        <f t="shared" si="3"/>
        <v>-1.0191222200000001</v>
      </c>
    </row>
    <row r="28" spans="2:19" x14ac:dyDescent="0.2">
      <c r="B28">
        <f>SQRT(350)</f>
        <v>18.708286933869708</v>
      </c>
      <c r="C28">
        <v>21.14</v>
      </c>
      <c r="D28">
        <v>-65.34</v>
      </c>
      <c r="K28">
        <v>-1.514</v>
      </c>
      <c r="L28">
        <v>-1.3720000000000001</v>
      </c>
      <c r="M28">
        <f t="shared" si="0"/>
        <v>-1.0856222200000001</v>
      </c>
      <c r="N28">
        <f t="shared" si="1"/>
        <v>-0.94362222000000018</v>
      </c>
      <c r="O28">
        <f t="shared" si="2"/>
        <v>0.1419999999999999</v>
      </c>
      <c r="P28">
        <f t="shared" si="3"/>
        <v>-1.0146222200000001</v>
      </c>
    </row>
    <row r="29" spans="2:19" x14ac:dyDescent="0.2">
      <c r="B29">
        <f>SQRT(400)</f>
        <v>20</v>
      </c>
      <c r="C29">
        <v>23.48</v>
      </c>
      <c r="D29">
        <v>-69.540000000000006</v>
      </c>
      <c r="K29">
        <v>-1.514</v>
      </c>
      <c r="L29">
        <v>-1.3680000000000001</v>
      </c>
      <c r="M29">
        <f t="shared" si="0"/>
        <v>-1.0856222200000001</v>
      </c>
      <c r="N29">
        <f t="shared" si="1"/>
        <v>-0.93962222000000017</v>
      </c>
      <c r="O29">
        <f t="shared" si="2"/>
        <v>0.14599999999999991</v>
      </c>
      <c r="P29">
        <f t="shared" si="3"/>
        <v>-1.0126222200000001</v>
      </c>
    </row>
    <row r="30" spans="2:19" x14ac:dyDescent="0.2">
      <c r="B30">
        <f>SQRT(450)</f>
        <v>21.213203435596427</v>
      </c>
      <c r="C30">
        <v>24.8</v>
      </c>
      <c r="D30">
        <v>-72.66</v>
      </c>
      <c r="K30">
        <v>-1.514</v>
      </c>
      <c r="L30">
        <v>-1.3680000000000001</v>
      </c>
      <c r="M30">
        <f t="shared" si="0"/>
        <v>-1.0856222200000001</v>
      </c>
      <c r="N30">
        <f t="shared" si="1"/>
        <v>-0.93962222000000017</v>
      </c>
      <c r="O30">
        <f t="shared" si="2"/>
        <v>0.14599999999999991</v>
      </c>
      <c r="P30">
        <f t="shared" si="3"/>
        <v>-1.0126222200000001</v>
      </c>
    </row>
    <row r="31" spans="2:19" x14ac:dyDescent="0.2">
      <c r="B31">
        <f>SQRT(500)</f>
        <v>22.360679774997898</v>
      </c>
      <c r="C31">
        <v>26.76</v>
      </c>
      <c r="D31">
        <v>-78.81</v>
      </c>
      <c r="K31">
        <v>-1.5189999999999999</v>
      </c>
      <c r="L31">
        <v>-1.373</v>
      </c>
      <c r="M31">
        <f t="shared" si="0"/>
        <v>-1.09062222</v>
      </c>
      <c r="N31">
        <f t="shared" si="1"/>
        <v>-0.94462222000000007</v>
      </c>
      <c r="O31">
        <f t="shared" si="2"/>
        <v>0.14599999999999991</v>
      </c>
      <c r="P31">
        <f t="shared" si="3"/>
        <v>-1.01762222</v>
      </c>
    </row>
    <row r="32" spans="2:19" x14ac:dyDescent="0.2">
      <c r="C32" t="s">
        <v>10</v>
      </c>
      <c r="K32">
        <v>-1.008</v>
      </c>
      <c r="L32">
        <v>-0.96809999999999996</v>
      </c>
      <c r="M32">
        <f>K32+0.4283778</f>
        <v>-0.57962219999999998</v>
      </c>
      <c r="N32">
        <f>L32+0.42837778</f>
        <v>-0.53972222000000003</v>
      </c>
      <c r="O32">
        <f t="shared" si="2"/>
        <v>3.9899979999999946E-2</v>
      </c>
      <c r="P32">
        <f t="shared" si="3"/>
        <v>-0.55967221</v>
      </c>
      <c r="Q32" t="s">
        <v>18</v>
      </c>
      <c r="R32">
        <f>AVERAGE(O32,O33,O35,O36,O37,O38,O39,O40)</f>
        <v>6.7549979999999898E-2</v>
      </c>
      <c r="S32" t="s">
        <v>22</v>
      </c>
    </row>
    <row r="33" spans="2:18" x14ac:dyDescent="0.2">
      <c r="B33" t="s">
        <v>9</v>
      </c>
      <c r="C33" t="s">
        <v>0</v>
      </c>
      <c r="D33" t="s">
        <v>2</v>
      </c>
      <c r="K33">
        <v>-1.0129999999999999</v>
      </c>
      <c r="L33">
        <v>-0.9728</v>
      </c>
      <c r="M33">
        <f t="shared" ref="M33:M40" si="4">K33+0.4283778</f>
        <v>-0.58462219999999987</v>
      </c>
      <c r="N33">
        <f t="shared" ref="N33:N40" si="5">L33+0.42837778</f>
        <v>-0.54442221999999996</v>
      </c>
      <c r="O33">
        <f t="shared" si="2"/>
        <v>4.0199979999999913E-2</v>
      </c>
      <c r="P33">
        <f t="shared" si="3"/>
        <v>-0.56452220999999991</v>
      </c>
      <c r="Q33" t="s">
        <v>19</v>
      </c>
      <c r="R33">
        <f>STDEV(O32,O33,O35,O36,O37,O38,O39,O40)</f>
        <v>2.1908771889685784E-2</v>
      </c>
    </row>
    <row r="34" spans="2:18" x14ac:dyDescent="0.2">
      <c r="B34">
        <f>SQRT(100)</f>
        <v>10</v>
      </c>
      <c r="C34">
        <v>7.51</v>
      </c>
      <c r="D34">
        <v>-38.159999999999997</v>
      </c>
      <c r="K34">
        <v>-0.97299999999999998</v>
      </c>
      <c r="L34">
        <v>0.34200000000000003</v>
      </c>
      <c r="M34">
        <f t="shared" si="4"/>
        <v>-0.54462220000000006</v>
      </c>
      <c r="N34">
        <f t="shared" si="5"/>
        <v>0.77037778000000001</v>
      </c>
      <c r="O34">
        <f t="shared" si="2"/>
        <v>1.3149999800000001</v>
      </c>
      <c r="P34">
        <f t="shared" si="3"/>
        <v>0.11287778999999998</v>
      </c>
      <c r="Q34" t="s">
        <v>20</v>
      </c>
      <c r="R34">
        <f>AVERAGE(P32,P33,P35,P36,P37,P38,P39,P40)</f>
        <v>-0.56722220999999995</v>
      </c>
    </row>
    <row r="35" spans="2:18" x14ac:dyDescent="0.2">
      <c r="B35">
        <f>SQRT(150)</f>
        <v>12.24744871391589</v>
      </c>
      <c r="C35">
        <v>10.92</v>
      </c>
      <c r="D35">
        <v>-45.44</v>
      </c>
      <c r="K35">
        <v>-1.028</v>
      </c>
      <c r="L35">
        <v>-0.97370000000000001</v>
      </c>
      <c r="M35">
        <f t="shared" si="4"/>
        <v>-0.59962219999999999</v>
      </c>
      <c r="N35">
        <f t="shared" si="5"/>
        <v>-0.54532222000000008</v>
      </c>
      <c r="O35">
        <f t="shared" si="2"/>
        <v>5.4299979999999914E-2</v>
      </c>
      <c r="P35">
        <f t="shared" si="3"/>
        <v>-0.57247221000000004</v>
      </c>
      <c r="Q35" t="s">
        <v>19</v>
      </c>
      <c r="R35">
        <f>STDEV(P32,P33,P35,P36,P37,P38,P39,P40)</f>
        <v>4.0091858810201797E-3</v>
      </c>
    </row>
    <row r="36" spans="2:18" x14ac:dyDescent="0.2">
      <c r="B36">
        <f>SQRT(200)</f>
        <v>14.142135623730951</v>
      </c>
      <c r="C36">
        <v>13.18</v>
      </c>
      <c r="D36">
        <v>-51.23</v>
      </c>
      <c r="K36">
        <v>-1.0309999999999999</v>
      </c>
      <c r="L36">
        <v>-0.96740000000000004</v>
      </c>
      <c r="M36">
        <f t="shared" si="4"/>
        <v>-0.60262219999999989</v>
      </c>
      <c r="N36">
        <f t="shared" si="5"/>
        <v>-0.53902222000000011</v>
      </c>
      <c r="O36">
        <f t="shared" si="2"/>
        <v>6.3599979999999778E-2</v>
      </c>
      <c r="P36">
        <f t="shared" si="3"/>
        <v>-0.57082221</v>
      </c>
    </row>
    <row r="37" spans="2:18" x14ac:dyDescent="0.2">
      <c r="B37">
        <f>SQRT(250)</f>
        <v>15.811388300841896</v>
      </c>
      <c r="C37">
        <v>14.38</v>
      </c>
      <c r="D37">
        <v>-56.67</v>
      </c>
      <c r="K37">
        <v>-1.0309999999999999</v>
      </c>
      <c r="L37">
        <v>-0.95779999999999998</v>
      </c>
      <c r="M37">
        <f t="shared" si="4"/>
        <v>-0.60262219999999989</v>
      </c>
      <c r="N37">
        <f t="shared" si="5"/>
        <v>-0.52942222000000005</v>
      </c>
      <c r="O37">
        <f t="shared" si="2"/>
        <v>7.3199979999999831E-2</v>
      </c>
      <c r="P37">
        <f t="shared" si="3"/>
        <v>-0.56602220999999997</v>
      </c>
    </row>
    <row r="38" spans="2:18" x14ac:dyDescent="0.2">
      <c r="B38">
        <f>SQRT(300)</f>
        <v>17.320508075688775</v>
      </c>
      <c r="C38">
        <v>14.92</v>
      </c>
      <c r="D38">
        <v>-61.42</v>
      </c>
      <c r="K38">
        <v>-1.038</v>
      </c>
      <c r="L38">
        <v>-0.95820000000000005</v>
      </c>
      <c r="M38">
        <f t="shared" si="4"/>
        <v>-0.6096222</v>
      </c>
      <c r="N38">
        <f t="shared" si="5"/>
        <v>-0.52982222000000001</v>
      </c>
      <c r="O38">
        <f t="shared" si="2"/>
        <v>7.9799979999999993E-2</v>
      </c>
      <c r="P38">
        <f t="shared" si="3"/>
        <v>-0.56972221000000001</v>
      </c>
    </row>
    <row r="39" spans="2:18" x14ac:dyDescent="0.2">
      <c r="B39">
        <f>SQRT(350)</f>
        <v>18.708286933869708</v>
      </c>
      <c r="C39">
        <v>15.77</v>
      </c>
      <c r="D39">
        <v>-66.05</v>
      </c>
      <c r="K39">
        <v>-1.0429999999999999</v>
      </c>
      <c r="L39">
        <v>-0.94820000000000004</v>
      </c>
      <c r="M39">
        <f t="shared" si="4"/>
        <v>-0.6146221999999999</v>
      </c>
      <c r="N39">
        <f t="shared" si="5"/>
        <v>-0.51982222</v>
      </c>
      <c r="O39">
        <f t="shared" si="2"/>
        <v>9.4799979999999895E-2</v>
      </c>
      <c r="P39">
        <f t="shared" si="3"/>
        <v>-0.56722220999999995</v>
      </c>
    </row>
    <row r="40" spans="2:18" x14ac:dyDescent="0.2">
      <c r="B40">
        <f>SQRT(400)</f>
        <v>20</v>
      </c>
      <c r="C40">
        <v>17.059999999999999</v>
      </c>
      <c r="D40">
        <v>-69.95</v>
      </c>
      <c r="K40">
        <v>-1.0429999999999999</v>
      </c>
      <c r="L40">
        <v>-0.94840000000000002</v>
      </c>
      <c r="M40">
        <f t="shared" si="4"/>
        <v>-0.6146221999999999</v>
      </c>
      <c r="N40">
        <f t="shared" si="5"/>
        <v>-0.52002221999999998</v>
      </c>
      <c r="O40">
        <f t="shared" si="2"/>
        <v>9.4599979999999917E-2</v>
      </c>
      <c r="P40">
        <f t="shared" si="3"/>
        <v>-0.56732220999999994</v>
      </c>
    </row>
    <row r="41" spans="2:18" x14ac:dyDescent="0.2">
      <c r="B41">
        <f>SQRT(450)</f>
        <v>21.213203435596427</v>
      </c>
      <c r="C41">
        <v>17.84</v>
      </c>
      <c r="D41">
        <v>-73.48</v>
      </c>
    </row>
    <row r="42" spans="2:18" x14ac:dyDescent="0.2">
      <c r="B42">
        <f>SQRT(500)</f>
        <v>22.360679774997898</v>
      </c>
      <c r="C42">
        <v>18.170000000000002</v>
      </c>
      <c r="D42">
        <v>-77.739999999999995</v>
      </c>
      <c r="L42" t="s">
        <v>23</v>
      </c>
      <c r="M42" t="s">
        <v>24</v>
      </c>
    </row>
    <row r="43" spans="2:18" x14ac:dyDescent="0.2">
      <c r="L43">
        <f>LOG(100)</f>
        <v>2</v>
      </c>
      <c r="M43">
        <f>M32</f>
        <v>-0.57962219999999998</v>
      </c>
    </row>
    <row r="44" spans="2:18" x14ac:dyDescent="0.2">
      <c r="L44">
        <f>LOG(150)</f>
        <v>2.1760912590556813</v>
      </c>
      <c r="M44">
        <f t="shared" ref="M44:M51" si="6">M33</f>
        <v>-0.58462219999999987</v>
      </c>
    </row>
    <row r="45" spans="2:18" x14ac:dyDescent="0.2">
      <c r="L45">
        <f>LOG(200)</f>
        <v>2.3010299956639813</v>
      </c>
      <c r="M45">
        <f t="shared" si="6"/>
        <v>-0.54462220000000006</v>
      </c>
    </row>
    <row r="46" spans="2:18" x14ac:dyDescent="0.2">
      <c r="L46">
        <f>LOG(250)</f>
        <v>2.3979400086720375</v>
      </c>
      <c r="M46">
        <f t="shared" si="6"/>
        <v>-0.59962219999999999</v>
      </c>
    </row>
    <row r="47" spans="2:18" x14ac:dyDescent="0.2">
      <c r="L47">
        <f>LOG(300)</f>
        <v>2.4771212547196626</v>
      </c>
      <c r="M47">
        <f t="shared" si="6"/>
        <v>-0.60262219999999989</v>
      </c>
    </row>
    <row r="48" spans="2:18" x14ac:dyDescent="0.2">
      <c r="L48">
        <f>LOG(350)</f>
        <v>2.5440680443502757</v>
      </c>
      <c r="M48">
        <f t="shared" si="6"/>
        <v>-0.60262219999999989</v>
      </c>
    </row>
    <row r="49" spans="12:13" x14ac:dyDescent="0.2">
      <c r="L49">
        <f>LOG(400)</f>
        <v>2.6020599913279625</v>
      </c>
      <c r="M49">
        <f t="shared" si="6"/>
        <v>-0.6096222</v>
      </c>
    </row>
    <row r="50" spans="12:13" x14ac:dyDescent="0.2">
      <c r="L50">
        <f>LOG(450)</f>
        <v>2.6532125137753435</v>
      </c>
      <c r="M50">
        <f t="shared" si="6"/>
        <v>-0.6146221999999999</v>
      </c>
    </row>
    <row r="51" spans="12:13" x14ac:dyDescent="0.2">
      <c r="L51">
        <f>LOG(500)</f>
        <v>2.6989700043360187</v>
      </c>
      <c r="M51">
        <f t="shared" si="6"/>
        <v>-0.6146221999999999</v>
      </c>
    </row>
  </sheetData>
  <pageMargins left="0.7" right="0.7" top="0.75" bottom="0.75" header="0.3" footer="0.3"/>
  <pageSetup scale="66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Alsabony</dc:creator>
  <cp:lastModifiedBy>Warren C Boyd</cp:lastModifiedBy>
  <cp:lastPrinted>2019-07-30T15:26:41Z</cp:lastPrinted>
  <dcterms:created xsi:type="dcterms:W3CDTF">2019-03-25T16:49:55Z</dcterms:created>
  <dcterms:modified xsi:type="dcterms:W3CDTF">2019-07-31T16:18:17Z</dcterms:modified>
</cp:coreProperties>
</file>