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filterPrivacy="1" defaultThemeVersion="124226"/>
  <bookViews>
    <workbookView xWindow="240" yWindow="648" windowWidth="14808" windowHeight="7476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Z13" i="1" l="1"/>
  <c r="BZ14" i="1"/>
  <c r="BZ15" i="1"/>
  <c r="BZ12" i="1"/>
  <c r="U130" i="1" l="1"/>
  <c r="T130" i="1"/>
  <c r="AC53" i="1"/>
  <c r="AC64" i="1"/>
  <c r="E73" i="1" l="1"/>
  <c r="D73" i="1"/>
  <c r="C73" i="1"/>
  <c r="B73" i="1"/>
  <c r="BJ15" i="1" l="1"/>
  <c r="BK15" i="1"/>
  <c r="BL15" i="1"/>
  <c r="BM15" i="1"/>
  <c r="BN15" i="1"/>
  <c r="BO15" i="1"/>
  <c r="BP15" i="1"/>
  <c r="BI15" i="1"/>
  <c r="CB13" i="1" l="1"/>
  <c r="CB15" i="1"/>
  <c r="AK100" i="1"/>
  <c r="AJ100" i="1"/>
  <c r="AI100" i="1"/>
  <c r="AH100" i="1"/>
  <c r="AG100" i="1"/>
  <c r="AF100" i="1"/>
  <c r="AE100" i="1"/>
  <c r="W100" i="1"/>
  <c r="X100" i="1"/>
  <c r="Y100" i="1"/>
  <c r="Z100" i="1"/>
  <c r="AA100" i="1"/>
  <c r="AB100" i="1"/>
  <c r="V100" i="1"/>
  <c r="AI63" i="1"/>
  <c r="AH63" i="1"/>
  <c r="AG63" i="1"/>
  <c r="AF63" i="1"/>
  <c r="AE63" i="1"/>
  <c r="AD63" i="1"/>
  <c r="AI62" i="1"/>
  <c r="AH62" i="1"/>
  <c r="AG62" i="1"/>
  <c r="AF62" i="1"/>
  <c r="AE62" i="1"/>
  <c r="AD62" i="1"/>
  <c r="AI61" i="1"/>
  <c r="AH61" i="1"/>
  <c r="AG61" i="1"/>
  <c r="AF61" i="1"/>
  <c r="AF64" i="1" s="1"/>
  <c r="AE61" i="1"/>
  <c r="AD61" i="1"/>
  <c r="AI60" i="1"/>
  <c r="AH60" i="1"/>
  <c r="AG60" i="1"/>
  <c r="AF60" i="1"/>
  <c r="AE60" i="1"/>
  <c r="AD60" i="1"/>
  <c r="AI59" i="1"/>
  <c r="AH59" i="1"/>
  <c r="AG59" i="1"/>
  <c r="AF59" i="1"/>
  <c r="AE59" i="1"/>
  <c r="AD59" i="1"/>
  <c r="AI58" i="1"/>
  <c r="AH58" i="1"/>
  <c r="AH64" i="1" s="1"/>
  <c r="AG58" i="1"/>
  <c r="AF58" i="1"/>
  <c r="AE58" i="1"/>
  <c r="AD58" i="1"/>
  <c r="T59" i="1"/>
  <c r="U59" i="1"/>
  <c r="V59" i="1"/>
  <c r="W59" i="1"/>
  <c r="W64" i="1" s="1"/>
  <c r="X59" i="1"/>
  <c r="Y59" i="1"/>
  <c r="Z59" i="1"/>
  <c r="T60" i="1"/>
  <c r="U60" i="1"/>
  <c r="V60" i="1"/>
  <c r="W60" i="1"/>
  <c r="X60" i="1"/>
  <c r="Y60" i="1"/>
  <c r="Z60" i="1"/>
  <c r="T61" i="1"/>
  <c r="U61" i="1"/>
  <c r="V61" i="1"/>
  <c r="W61" i="1"/>
  <c r="X61" i="1"/>
  <c r="Y61" i="1"/>
  <c r="Z61" i="1"/>
  <c r="T62" i="1"/>
  <c r="U62" i="1"/>
  <c r="V62" i="1"/>
  <c r="W62" i="1"/>
  <c r="X62" i="1"/>
  <c r="Y62" i="1"/>
  <c r="Z62" i="1"/>
  <c r="T63" i="1"/>
  <c r="U63" i="1"/>
  <c r="V63" i="1"/>
  <c r="W63" i="1"/>
  <c r="X63" i="1"/>
  <c r="Y63" i="1"/>
  <c r="Z63" i="1"/>
  <c r="U58" i="1"/>
  <c r="V58" i="1"/>
  <c r="W58" i="1"/>
  <c r="X58" i="1"/>
  <c r="Y58" i="1"/>
  <c r="Z58" i="1"/>
  <c r="T58" i="1"/>
  <c r="H40" i="1"/>
  <c r="H41" i="1" s="1"/>
  <c r="G40" i="1"/>
  <c r="G41" i="1" s="1"/>
  <c r="F40" i="1"/>
  <c r="F41" i="1" s="1"/>
  <c r="D40" i="1"/>
  <c r="D41" i="1" s="1"/>
  <c r="C40" i="1"/>
  <c r="C41" i="1" s="1"/>
  <c r="B40" i="1"/>
  <c r="B41" i="1" s="1"/>
  <c r="Z53" i="1"/>
  <c r="AB102" i="1" s="1"/>
  <c r="Y53" i="1"/>
  <c r="AA102" i="1" s="1"/>
  <c r="X53" i="1"/>
  <c r="Z102" i="1" s="1"/>
  <c r="W53" i="1"/>
  <c r="Y102" i="1" s="1"/>
  <c r="V53" i="1"/>
  <c r="X102" i="1" s="1"/>
  <c r="U53" i="1"/>
  <c r="W102" i="1" s="1"/>
  <c r="T53" i="1"/>
  <c r="V102" i="1" s="1"/>
  <c r="Z42" i="1"/>
  <c r="AB101" i="1" s="1"/>
  <c r="Y42" i="1"/>
  <c r="AA101" i="1" s="1"/>
  <c r="X42" i="1"/>
  <c r="Z101" i="1" s="1"/>
  <c r="Z104" i="1" s="1"/>
  <c r="W42" i="1"/>
  <c r="Y101" i="1" s="1"/>
  <c r="V42" i="1"/>
  <c r="X101" i="1" s="1"/>
  <c r="U42" i="1"/>
  <c r="W101" i="1" s="1"/>
  <c r="T42" i="1"/>
  <c r="V101" i="1" s="1"/>
  <c r="AI42" i="1"/>
  <c r="AK101" i="1" s="1"/>
  <c r="AH42" i="1"/>
  <c r="AJ101" i="1" s="1"/>
  <c r="AG42" i="1"/>
  <c r="AI101" i="1" s="1"/>
  <c r="AF42" i="1"/>
  <c r="AH101" i="1" s="1"/>
  <c r="AE42" i="1"/>
  <c r="AG101" i="1" s="1"/>
  <c r="AD42" i="1"/>
  <c r="AF101" i="1" s="1"/>
  <c r="AC42" i="1"/>
  <c r="AE101" i="1" s="1"/>
  <c r="AI53" i="1"/>
  <c r="AK102" i="1" s="1"/>
  <c r="AH53" i="1"/>
  <c r="AJ102" i="1" s="1"/>
  <c r="AG53" i="1"/>
  <c r="AI102" i="1" s="1"/>
  <c r="AF53" i="1"/>
  <c r="AH102" i="1" s="1"/>
  <c r="AE53" i="1"/>
  <c r="AG102" i="1" s="1"/>
  <c r="AD53" i="1"/>
  <c r="AF102" i="1" s="1"/>
  <c r="AE102" i="1"/>
  <c r="A66" i="1"/>
  <c r="A65" i="1"/>
  <c r="A64" i="1"/>
  <c r="A63" i="1"/>
  <c r="A62" i="1"/>
  <c r="X104" i="1" l="1"/>
  <c r="AB104" i="1"/>
  <c r="U64" i="1"/>
  <c r="Y64" i="1"/>
  <c r="AD64" i="1"/>
  <c r="AI64" i="1"/>
  <c r="AE64" i="1"/>
  <c r="AG64" i="1"/>
  <c r="D67" i="1"/>
  <c r="W105" i="1"/>
  <c r="Y105" i="1"/>
  <c r="AA105" i="1"/>
  <c r="AF104" i="1"/>
  <c r="AH104" i="1"/>
  <c r="AJ104" i="1"/>
  <c r="AE105" i="1"/>
  <c r="AG105" i="1"/>
  <c r="AI105" i="1"/>
  <c r="AK105" i="1"/>
  <c r="AE104" i="1"/>
  <c r="AG104" i="1"/>
  <c r="AI104" i="1"/>
  <c r="AK104" i="1"/>
  <c r="AF105" i="1"/>
  <c r="AH105" i="1"/>
  <c r="AJ105" i="1"/>
  <c r="V104" i="1"/>
  <c r="Z64" i="1"/>
  <c r="X64" i="1"/>
  <c r="V64" i="1"/>
  <c r="T64" i="1"/>
  <c r="W104" i="1"/>
  <c r="Y104" i="1"/>
  <c r="AA104" i="1"/>
  <c r="V105" i="1"/>
  <c r="X105" i="1"/>
  <c r="Z105" i="1"/>
  <c r="AB105" i="1"/>
  <c r="D63" i="1"/>
  <c r="D66" i="1"/>
  <c r="D68" i="1"/>
  <c r="D62" i="1"/>
  <c r="D64" i="1"/>
</calcChain>
</file>

<file path=xl/sharedStrings.xml><?xml version="1.0" encoding="utf-8"?>
<sst xmlns="http://schemas.openxmlformats.org/spreadsheetml/2006/main" count="380" uniqueCount="105">
  <si>
    <t>Initial pH</t>
  </si>
  <si>
    <t>Time</t>
  </si>
  <si>
    <t>min</t>
  </si>
  <si>
    <t>SD</t>
  </si>
  <si>
    <t>total P</t>
  </si>
  <si>
    <t>mg/L</t>
  </si>
  <si>
    <t>P removal</t>
  </si>
  <si>
    <t>%</t>
  </si>
  <si>
    <t>SM 1 (pH=8.02)</t>
  </si>
  <si>
    <t>SM 1 (pH=6.01)</t>
  </si>
  <si>
    <t>PSD</t>
  </si>
  <si>
    <t>Before EC</t>
  </si>
  <si>
    <t>EC (pH=8.02)</t>
  </si>
  <si>
    <t>EC (pH=8.15)</t>
  </si>
  <si>
    <t>SM 1</t>
  </si>
  <si>
    <t>SM 2</t>
  </si>
  <si>
    <t>Filter size</t>
  </si>
  <si>
    <t>μm</t>
  </si>
  <si>
    <t>g/L</t>
  </si>
  <si>
    <t>&lt;45 μm</t>
  </si>
  <si>
    <t>45~150 μm</t>
  </si>
  <si>
    <t>150~250 μm</t>
  </si>
  <si>
    <t>250~425 μm</t>
  </si>
  <si>
    <t>425~850 μm</t>
  </si>
  <si>
    <t>850~2000 μm</t>
  </si>
  <si>
    <t>total</t>
  </si>
  <si>
    <t>SM 2 (pH=8.15)</t>
  </si>
  <si>
    <t>EC (pH=6.02)</t>
  </si>
  <si>
    <t>EC (pH=6.01)</t>
  </si>
  <si>
    <t>Average</t>
  </si>
  <si>
    <t>SM1 before EC</t>
  </si>
  <si>
    <t>SM1 after EC</t>
  </si>
  <si>
    <t>SM2 before EC</t>
  </si>
  <si>
    <t>SM2 after EC</t>
  </si>
  <si>
    <t>Average particle size</t>
  </si>
  <si>
    <t>SM1 after EC (pH=6.02)</t>
  </si>
  <si>
    <t>SM2 after EC (pH=6.01)</t>
  </si>
  <si>
    <t>EC time</t>
  </si>
  <si>
    <t>0 min</t>
  </si>
  <si>
    <t>30 min</t>
  </si>
  <si>
    <t>60 min</t>
  </si>
  <si>
    <t>100 min</t>
  </si>
  <si>
    <t>140 min</t>
  </si>
  <si>
    <t xml:space="preserve">180 min </t>
  </si>
  <si>
    <t>220 min</t>
  </si>
  <si>
    <t>45~150 μm</t>
    <phoneticPr fontId="0" type="noConversion"/>
  </si>
  <si>
    <t>150~250 μm</t>
    <phoneticPr fontId="0" type="noConversion"/>
  </si>
  <si>
    <t>250~425 μm</t>
    <phoneticPr fontId="0" type="noConversion"/>
  </si>
  <si>
    <t>425~850 μm</t>
    <phoneticPr fontId="0" type="noConversion"/>
  </si>
  <si>
    <t>850~2000 μm</t>
    <phoneticPr fontId="0" type="noConversion"/>
  </si>
  <si>
    <t>TS</t>
  </si>
  <si>
    <t>EC time/ min</t>
  </si>
  <si>
    <t>&lt;45</t>
  </si>
  <si>
    <t>45~150</t>
  </si>
  <si>
    <t>150~250</t>
  </si>
  <si>
    <t>250~425</t>
  </si>
  <si>
    <t>425~850</t>
  </si>
  <si>
    <t>850~2000</t>
  </si>
  <si>
    <t>Sample 1</t>
  </si>
  <si>
    <t>Sample 2</t>
  </si>
  <si>
    <t>Settle Time</t>
  </si>
  <si>
    <t>TP</t>
  </si>
  <si>
    <t>SM 1 (Before EC)</t>
  </si>
  <si>
    <t>SM 1 (After EC)</t>
  </si>
  <si>
    <t>SM 2 (Before EC)</t>
  </si>
  <si>
    <t>SM 2 (After EC)</t>
  </si>
  <si>
    <t>two day</t>
  </si>
  <si>
    <t>Settling ability</t>
  </si>
  <si>
    <t>One day</t>
  </si>
  <si>
    <t>5 min</t>
  </si>
  <si>
    <t>10 min</t>
  </si>
  <si>
    <t>15 min</t>
  </si>
  <si>
    <t>20 min</t>
  </si>
  <si>
    <t xml:space="preserve">60 min </t>
  </si>
  <si>
    <t>120 min</t>
  </si>
  <si>
    <t>After EC</t>
  </si>
  <si>
    <t>Velocity (Natural precipitation)</t>
  </si>
  <si>
    <t>ρf</t>
  </si>
  <si>
    <t>μm</t>
    <phoneticPr fontId="3" type="noConversion"/>
  </si>
  <si>
    <t>&lt;0.45 μm</t>
  </si>
  <si>
    <t>0.45~2.7 μm</t>
  </si>
  <si>
    <t>2.7~8 μm</t>
  </si>
  <si>
    <t>8~25 μm</t>
  </si>
  <si>
    <t>25~45 μm</t>
  </si>
  <si>
    <t>45~150 μm</t>
    <phoneticPr fontId="2" type="noConversion"/>
  </si>
  <si>
    <t>150~250 μm</t>
    <phoneticPr fontId="2" type="noConversion"/>
  </si>
  <si>
    <t>250~425 μm</t>
    <phoneticPr fontId="2" type="noConversion"/>
  </si>
  <si>
    <t>425~850 μm</t>
    <phoneticPr fontId="2" type="noConversion"/>
  </si>
  <si>
    <t>Total</t>
  </si>
  <si>
    <t>Dry matter</t>
  </si>
  <si>
    <t>pH change</t>
  </si>
  <si>
    <t>SM 2 (pH=6.02)</t>
  </si>
  <si>
    <t>average</t>
  </si>
  <si>
    <t>*Note:  ρp is the solid density of 25-45 μm portion, ρf is the liquid density of &lt;25 μm portion</t>
    <phoneticPr fontId="3" type="noConversion"/>
  </si>
  <si>
    <t>ρ</t>
  </si>
  <si>
    <t>&lt;45%</t>
  </si>
  <si>
    <t>Samples</t>
  </si>
  <si>
    <t>ρp</t>
  </si>
  <si>
    <t>ρ-ρp</t>
  </si>
  <si>
    <t>Viscosity</t>
  </si>
  <si>
    <t>kg/m3</t>
  </si>
  <si>
    <t>kg/m*s2</t>
  </si>
  <si>
    <t>cm/min</t>
  </si>
  <si>
    <t>Stokes' law</t>
  </si>
  <si>
    <t>*10^3   kg/m*s2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</si>
</sst>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9">
    <font>
      <sz val="11"/>
      <color theme="1"/>
      <name val="Calibri"/>
      <family val="2"/>
      <scheme val="minor"/>
    </font>
    <font>
      <sz val="12"/>
      <name val="宋体"/>
    </font>
    <font>
      <sz val="11"/>
      <color theme="1"/>
      <name val="宋体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宋体"/>
    </font>
    <font>
      <b/>
      <sz val="11"/>
      <color theme="1"/>
      <name val="Calibri"/>
      <family val="2"/>
      <scheme val="minor"/>
    </font>
    <font>
      <b/>
      <sz val="12"/>
      <name val="宋体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6" fillId="0" borderId="0" xfId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2" fontId="4" fillId="0" borderId="0" xfId="0" applyNumberFormat="1" applyFont="1"/>
    <xf numFmtId="0" fontId="6" fillId="0" borderId="0" xfId="1" applyFont="1" applyFill="1" applyAlignment="1">
      <alignment horizontal="left" vertical="center"/>
    </xf>
    <xf numFmtId="1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5" fillId="0" borderId="0" xfId="0" applyFont="1" applyFill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1" applyFont="1" applyFill="1" applyAlignment="1">
      <alignment horizontal="left" vertical="center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7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307370953630803"/>
          <c:y val="5.737964232115516E-2"/>
          <c:w val="0.80089676290463696"/>
          <c:h val="0.7585674806522195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Sheet1!$B$3</c:f>
              <c:strCache>
                <c:ptCount val="1"/>
                <c:pt idx="0">
                  <c:v>SM 1 (pH=8.02)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Sheet1!$C$6:$C$12</c:f>
                <c:numCache>
                  <c:formatCode>General</c:formatCode>
                  <c:ptCount val="7"/>
                  <c:pt idx="0">
                    <c:v>0.28284271247460296</c:v>
                  </c:pt>
                  <c:pt idx="1">
                    <c:v>0.28284271247461801</c:v>
                  </c:pt>
                  <c:pt idx="2">
                    <c:v>0.14142135623731153</c:v>
                  </c:pt>
                  <c:pt idx="3">
                    <c:v>0.45961940777125487</c:v>
                  </c:pt>
                  <c:pt idx="4">
                    <c:v>0.70710678118654757</c:v>
                  </c:pt>
                  <c:pt idx="5">
                    <c:v>0.28284271247461801</c:v>
                  </c:pt>
                  <c:pt idx="6">
                    <c:v>0.25455844122715671</c:v>
                  </c:pt>
                </c:numCache>
              </c:numRef>
            </c:plus>
            <c:minus>
              <c:numRef>
                <c:f>Sheet1!$C$6:$C$12</c:f>
                <c:numCache>
                  <c:formatCode>General</c:formatCode>
                  <c:ptCount val="7"/>
                  <c:pt idx="0">
                    <c:v>0.28284271247460296</c:v>
                  </c:pt>
                  <c:pt idx="1">
                    <c:v>0.28284271247461801</c:v>
                  </c:pt>
                  <c:pt idx="2">
                    <c:v>0.14142135623731153</c:v>
                  </c:pt>
                  <c:pt idx="3">
                    <c:v>0.45961940777125487</c:v>
                  </c:pt>
                  <c:pt idx="4">
                    <c:v>0.70710678118654757</c:v>
                  </c:pt>
                  <c:pt idx="5">
                    <c:v>0.28284271247461801</c:v>
                  </c:pt>
                  <c:pt idx="6">
                    <c:v>0.25455844122715671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Sheet1!$B$6:$B$12</c:f>
              <c:numCache>
                <c:formatCode>General</c:formatCode>
                <c:ptCount val="7"/>
                <c:pt idx="0">
                  <c:v>67.3</c:v>
                </c:pt>
                <c:pt idx="1">
                  <c:v>62.79999999999999</c:v>
                </c:pt>
                <c:pt idx="2">
                  <c:v>59.3</c:v>
                </c:pt>
                <c:pt idx="3">
                  <c:v>46.524999999999999</c:v>
                </c:pt>
                <c:pt idx="4">
                  <c:v>25.700000000000003</c:v>
                </c:pt>
                <c:pt idx="5">
                  <c:v>21</c:v>
                </c:pt>
                <c:pt idx="6">
                  <c:v>20.78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9-4C32-8CF2-14B5605DEDD1}"/>
            </c:ext>
          </c:extLst>
        </c:ser>
        <c:ser>
          <c:idx val="0"/>
          <c:order val="1"/>
          <c:tx>
            <c:strRef>
              <c:f>Sheet1!$E$3</c:f>
              <c:strCache>
                <c:ptCount val="1"/>
                <c:pt idx="0">
                  <c:v>SM 1 (pH=6.01)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Sheet1!$F$6:$F$12</c:f>
                <c:numCache>
                  <c:formatCode>General</c:formatCode>
                  <c:ptCount val="7"/>
                  <c:pt idx="0">
                    <c:v>2.1213203435596424</c:v>
                  </c:pt>
                  <c:pt idx="1">
                    <c:v>0.84852813742382893</c:v>
                  </c:pt>
                  <c:pt idx="2">
                    <c:v>1.697056274847718</c:v>
                  </c:pt>
                  <c:pt idx="3">
                    <c:v>0.35355339059327379</c:v>
                  </c:pt>
                  <c:pt idx="4">
                    <c:v>1.2727922061357835</c:v>
                  </c:pt>
                  <c:pt idx="5">
                    <c:v>0.41012193308819761</c:v>
                  </c:pt>
                  <c:pt idx="6">
                    <c:v>0.39597979746446632</c:v>
                  </c:pt>
                </c:numCache>
              </c:numRef>
            </c:plus>
            <c:minus>
              <c:numRef>
                <c:f>Sheet1!$F$6:$F$12</c:f>
                <c:numCache>
                  <c:formatCode>General</c:formatCode>
                  <c:ptCount val="7"/>
                  <c:pt idx="0">
                    <c:v>2.1213203435596424</c:v>
                  </c:pt>
                  <c:pt idx="1">
                    <c:v>0.84852813742382893</c:v>
                  </c:pt>
                  <c:pt idx="2">
                    <c:v>1.697056274847718</c:v>
                  </c:pt>
                  <c:pt idx="3">
                    <c:v>0.35355339059327379</c:v>
                  </c:pt>
                  <c:pt idx="4">
                    <c:v>1.2727922061357835</c:v>
                  </c:pt>
                  <c:pt idx="5">
                    <c:v>0.41012193308819761</c:v>
                  </c:pt>
                  <c:pt idx="6">
                    <c:v>0.39597979746446632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Sheet1!$E$6:$E$12</c:f>
              <c:numCache>
                <c:formatCode>General</c:formatCode>
                <c:ptCount val="7"/>
                <c:pt idx="0">
                  <c:v>264.29999999999995</c:v>
                </c:pt>
                <c:pt idx="1">
                  <c:v>249.60000000000002</c:v>
                </c:pt>
                <c:pt idx="2">
                  <c:v>235.2</c:v>
                </c:pt>
                <c:pt idx="3">
                  <c:v>172.75</c:v>
                </c:pt>
                <c:pt idx="4">
                  <c:v>46.3</c:v>
                </c:pt>
                <c:pt idx="5">
                  <c:v>14.629999999999999</c:v>
                </c:pt>
                <c:pt idx="6">
                  <c:v>7.52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59-4C32-8CF2-14B5605DEDD1}"/>
            </c:ext>
          </c:extLst>
        </c:ser>
        <c:ser>
          <c:idx val="1"/>
          <c:order val="2"/>
          <c:tx>
            <c:strRef>
              <c:f>Sheet1!$I$3</c:f>
              <c:strCache>
                <c:ptCount val="1"/>
                <c:pt idx="0">
                  <c:v>SM 2 (pH=8.15)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Sheet1!$J$6:$J$12</c:f>
                <c:numCache>
                  <c:formatCode>General</c:formatCode>
                  <c:ptCount val="7"/>
                  <c:pt idx="0">
                    <c:v>0.84852813742386912</c:v>
                  </c:pt>
                  <c:pt idx="1">
                    <c:v>1.2020815280171229</c:v>
                  </c:pt>
                  <c:pt idx="2">
                    <c:v>7.0710678118660789E-2</c:v>
                  </c:pt>
                  <c:pt idx="3">
                    <c:v>0.42426406871193451</c:v>
                  </c:pt>
                  <c:pt idx="4">
                    <c:v>0.33941125496954561</c:v>
                  </c:pt>
                  <c:pt idx="5">
                    <c:v>0.45254833995939081</c:v>
                  </c:pt>
                  <c:pt idx="6">
                    <c:v>0.22627416997969541</c:v>
                  </c:pt>
                </c:numCache>
              </c:numRef>
            </c:plus>
            <c:minus>
              <c:numRef>
                <c:f>Sheet1!$J$6:$J$12</c:f>
                <c:numCache>
                  <c:formatCode>General</c:formatCode>
                  <c:ptCount val="7"/>
                  <c:pt idx="0">
                    <c:v>0.84852813742386912</c:v>
                  </c:pt>
                  <c:pt idx="1">
                    <c:v>1.2020815280171229</c:v>
                  </c:pt>
                  <c:pt idx="2">
                    <c:v>7.0710678118660789E-2</c:v>
                  </c:pt>
                  <c:pt idx="3">
                    <c:v>0.42426406871193451</c:v>
                  </c:pt>
                  <c:pt idx="4">
                    <c:v>0.33941125496954561</c:v>
                  </c:pt>
                  <c:pt idx="5">
                    <c:v>0.45254833995939081</c:v>
                  </c:pt>
                  <c:pt idx="6">
                    <c:v>0.22627416997969541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Sheet1!$I$6:$I$12</c:f>
              <c:numCache>
                <c:formatCode>General</c:formatCode>
                <c:ptCount val="7"/>
                <c:pt idx="0">
                  <c:v>99</c:v>
                </c:pt>
                <c:pt idx="1">
                  <c:v>94.45</c:v>
                </c:pt>
                <c:pt idx="2">
                  <c:v>88.15</c:v>
                </c:pt>
                <c:pt idx="3">
                  <c:v>83.999999999999986</c:v>
                </c:pt>
                <c:pt idx="4">
                  <c:v>62.32</c:v>
                </c:pt>
                <c:pt idx="5">
                  <c:v>50.4</c:v>
                </c:pt>
                <c:pt idx="6">
                  <c:v>18.48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59-4C32-8CF2-14B5605DEDD1}"/>
            </c:ext>
          </c:extLst>
        </c:ser>
        <c:ser>
          <c:idx val="2"/>
          <c:order val="3"/>
          <c:tx>
            <c:strRef>
              <c:f>Sheet1!$L$3</c:f>
              <c:strCache>
                <c:ptCount val="1"/>
                <c:pt idx="0">
                  <c:v>SM 2 (pH=6.02)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Sheet1!$M$6:$M$12</c:f>
                <c:numCache>
                  <c:formatCode>General</c:formatCode>
                  <c:ptCount val="7"/>
                  <c:pt idx="0">
                    <c:v>1.4142135623730951</c:v>
                  </c:pt>
                  <c:pt idx="1">
                    <c:v>5.6568542494923806</c:v>
                  </c:pt>
                  <c:pt idx="2">
                    <c:v>4.2426406871192848</c:v>
                  </c:pt>
                  <c:pt idx="3">
                    <c:v>3.3941125496954361</c:v>
                  </c:pt>
                  <c:pt idx="4">
                    <c:v>4.6669047558312302</c:v>
                  </c:pt>
                  <c:pt idx="5">
                    <c:v>0.14142135623730651</c:v>
                  </c:pt>
                  <c:pt idx="6">
                    <c:v>0</c:v>
                  </c:pt>
                </c:numCache>
              </c:numRef>
            </c:plus>
            <c:minus>
              <c:numRef>
                <c:f>Sheet1!$M$6:$M$12</c:f>
                <c:numCache>
                  <c:formatCode>General</c:formatCode>
                  <c:ptCount val="7"/>
                  <c:pt idx="0">
                    <c:v>1.4142135623730951</c:v>
                  </c:pt>
                  <c:pt idx="1">
                    <c:v>5.6568542494923806</c:v>
                  </c:pt>
                  <c:pt idx="2">
                    <c:v>4.2426406871192848</c:v>
                  </c:pt>
                  <c:pt idx="3">
                    <c:v>3.3941125496954361</c:v>
                  </c:pt>
                  <c:pt idx="4">
                    <c:v>4.6669047558312302</c:v>
                  </c:pt>
                  <c:pt idx="5">
                    <c:v>0.14142135623730651</c:v>
                  </c:pt>
                  <c:pt idx="6">
                    <c:v>0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Sheet1!$L$6:$L$12</c:f>
              <c:numCache>
                <c:formatCode>General</c:formatCode>
                <c:ptCount val="7"/>
                <c:pt idx="0">
                  <c:v>593</c:v>
                </c:pt>
                <c:pt idx="1">
                  <c:v>525</c:v>
                </c:pt>
                <c:pt idx="2">
                  <c:v>403.8</c:v>
                </c:pt>
                <c:pt idx="3">
                  <c:v>344.40000000000003</c:v>
                </c:pt>
                <c:pt idx="4">
                  <c:v>157.5</c:v>
                </c:pt>
                <c:pt idx="5">
                  <c:v>38.200000000000003</c:v>
                </c:pt>
                <c:pt idx="6">
                  <c:v>27.8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59-4C32-8CF2-14B5605DE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073728"/>
        <c:axId val="216075648"/>
      </c:scatterChart>
      <c:valAx>
        <c:axId val="216073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EC</a:t>
                </a:r>
                <a:r>
                  <a:rPr lang="en-US" baseline="0"/>
                  <a:t> t</a:t>
                </a:r>
                <a:r>
                  <a:rPr lang="en-US"/>
                  <a:t>ime/ min</a:t>
                </a:r>
              </a:p>
            </c:rich>
          </c:tx>
          <c:layout>
            <c:manualLayout>
              <c:xMode val="edge"/>
              <c:yMode val="edge"/>
              <c:x val="0.45366622922134731"/>
              <c:y val="0.91646093066491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075648"/>
        <c:crosses val="autoZero"/>
        <c:crossBetween val="midCat"/>
      </c:valAx>
      <c:valAx>
        <c:axId val="21607564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Total phosphorus concentration/ mg/L</a:t>
                </a:r>
              </a:p>
            </c:rich>
          </c:tx>
          <c:layout>
            <c:manualLayout>
              <c:xMode val="edge"/>
              <c:yMode val="edge"/>
              <c:x val="3.0443901935838808E-3"/>
              <c:y val="0.11798330086787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0737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68000874890633"/>
          <c:y val="5.5859944590259496E-2"/>
          <c:w val="0.27950990842301915"/>
          <c:h val="0.27366214639836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87E-2"/>
          <c:w val="0.56538167104111992"/>
          <c:h val="0.76596310877806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Sheet1!$AB$58</c:f>
              <c:strCache>
                <c:ptCount val="1"/>
                <c:pt idx="0">
                  <c:v>&lt;45 μm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Sheet1!$AC$58:$AI$58</c:f>
              <c:numCache>
                <c:formatCode>General</c:formatCode>
                <c:ptCount val="7"/>
                <c:pt idx="0">
                  <c:v>22.174999999999976</c:v>
                </c:pt>
                <c:pt idx="1">
                  <c:v>21.499999999999986</c:v>
                </c:pt>
                <c:pt idx="2">
                  <c:v>21.839999999999968</c:v>
                </c:pt>
                <c:pt idx="3">
                  <c:v>20.53</c:v>
                </c:pt>
                <c:pt idx="4">
                  <c:v>19.660000000000053</c:v>
                </c:pt>
                <c:pt idx="5">
                  <c:v>17.270000000000032</c:v>
                </c:pt>
                <c:pt idx="6">
                  <c:v>16.399999999999991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7-40B9-9318-A592B300CA69}"/>
            </c:ext>
          </c:extLst>
        </c:ser>
        <c:ser>
          <c:idx val="1"/>
          <c:order val="1"/>
          <c:tx>
            <c:strRef>
              <c:f>Sheet1!$AB$59</c:f>
              <c:strCache>
                <c:ptCount val="1"/>
                <c:pt idx="0">
                  <c:v>45~150 μm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Sheet1!$AC$59:$AI$59</c:f>
              <c:numCache>
                <c:formatCode>General</c:formatCode>
                <c:ptCount val="7"/>
                <c:pt idx="0">
                  <c:v>1.5349999999999975</c:v>
                </c:pt>
                <c:pt idx="1">
                  <c:v>1.0199999999999987</c:v>
                </c:pt>
                <c:pt idx="2">
                  <c:v>1.0799999999999921</c:v>
                </c:pt>
                <c:pt idx="3">
                  <c:v>0.9500000000000286</c:v>
                </c:pt>
                <c:pt idx="4">
                  <c:v>1.0000000000000009</c:v>
                </c:pt>
                <c:pt idx="5">
                  <c:v>1.2299999999999978</c:v>
                </c:pt>
                <c:pt idx="6">
                  <c:v>0.869999999999993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7-40B9-9318-A592B300CA69}"/>
            </c:ext>
          </c:extLst>
        </c:ser>
        <c:ser>
          <c:idx val="2"/>
          <c:order val="2"/>
          <c:tx>
            <c:strRef>
              <c:f>Sheet1!$AB$60</c:f>
              <c:strCache>
                <c:ptCount val="1"/>
                <c:pt idx="0">
                  <c:v>150~250 μm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Sheet1!$AC$60:$AI$60</c:f>
              <c:numCache>
                <c:formatCode>General</c:formatCode>
                <c:ptCount val="7"/>
                <c:pt idx="0">
                  <c:v>0.52000000000000379</c:v>
                </c:pt>
                <c:pt idx="1">
                  <c:v>0.50000000000002265</c:v>
                </c:pt>
                <c:pt idx="2">
                  <c:v>0.38000000000000256</c:v>
                </c:pt>
                <c:pt idx="3">
                  <c:v>0.63000000000000833</c:v>
                </c:pt>
                <c:pt idx="4">
                  <c:v>0.38999999999999035</c:v>
                </c:pt>
                <c:pt idx="5">
                  <c:v>0.9000000000000008</c:v>
                </c:pt>
                <c:pt idx="6">
                  <c:v>0.40999999999999925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77-40B9-9318-A592B300CA69}"/>
            </c:ext>
          </c:extLst>
        </c:ser>
        <c:ser>
          <c:idx val="3"/>
          <c:order val="3"/>
          <c:tx>
            <c:strRef>
              <c:f>Sheet1!$AB$61</c:f>
              <c:strCache>
                <c:ptCount val="1"/>
                <c:pt idx="0">
                  <c:v>250~425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Sheet1!$AC$61:$AI$61</c:f>
              <c:numCache>
                <c:formatCode>General</c:formatCode>
                <c:ptCount val="7"/>
                <c:pt idx="0">
                  <c:v>0.38500000000000201</c:v>
                </c:pt>
                <c:pt idx="1">
                  <c:v>0.69999999999998952</c:v>
                </c:pt>
                <c:pt idx="2">
                  <c:v>0.32999999999998586</c:v>
                </c:pt>
                <c:pt idx="3">
                  <c:v>0.24000000000000687</c:v>
                </c:pt>
                <c:pt idx="4">
                  <c:v>1.0400000000000076</c:v>
                </c:pt>
                <c:pt idx="5">
                  <c:v>0.77000000000000401</c:v>
                </c:pt>
                <c:pt idx="6">
                  <c:v>0.46000000000001595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77-40B9-9318-A592B300CA69}"/>
            </c:ext>
          </c:extLst>
        </c:ser>
        <c:ser>
          <c:idx val="4"/>
          <c:order val="4"/>
          <c:tx>
            <c:strRef>
              <c:f>Sheet1!$AB$62</c:f>
              <c:strCache>
                <c:ptCount val="1"/>
                <c:pt idx="0">
                  <c:v>425~850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Sheet1!$AC$62:$AI$62</c:f>
              <c:numCache>
                <c:formatCode>General</c:formatCode>
                <c:ptCount val="7"/>
                <c:pt idx="0">
                  <c:v>0</c:v>
                </c:pt>
                <c:pt idx="1">
                  <c:v>0.23000000000001908</c:v>
                </c:pt>
                <c:pt idx="2">
                  <c:v>0.29000000000001247</c:v>
                </c:pt>
                <c:pt idx="3">
                  <c:v>0.21999999999999797</c:v>
                </c:pt>
                <c:pt idx="4">
                  <c:v>0.27999999999999137</c:v>
                </c:pt>
                <c:pt idx="5">
                  <c:v>0.42999999999999705</c:v>
                </c:pt>
                <c:pt idx="6">
                  <c:v>0.52000000000000934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77-40B9-9318-A592B300CA69}"/>
            </c:ext>
          </c:extLst>
        </c:ser>
        <c:ser>
          <c:idx val="5"/>
          <c:order val="5"/>
          <c:tx>
            <c:strRef>
              <c:f>Sheet1!$AB$63</c:f>
              <c:strCache>
                <c:ptCount val="1"/>
                <c:pt idx="0">
                  <c:v>850~2000 μm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Sheet1!$AC$63:$AI$63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4.9999999999994493E-2</c:v>
                </c:pt>
                <c:pt idx="6">
                  <c:v>0.51000000000001044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7-40B9-9318-A592B300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056832"/>
        <c:axId val="226059008"/>
      </c:barChart>
      <c:lineChart>
        <c:grouping val="standard"/>
        <c:varyColors val="0"/>
        <c:ser>
          <c:idx val="6"/>
          <c:order val="6"/>
          <c:tx>
            <c:strRef>
              <c:f>Sheet1!$S$98</c:f>
              <c:strCache>
                <c:ptCount val="1"/>
                <c:pt idx="0">
                  <c:v>Average particle size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Sheet1!$AE$105:$AK$105</c:f>
                <c:numCache>
                  <c:formatCode>General</c:formatCode>
                  <c:ptCount val="7"/>
                  <c:pt idx="0">
                    <c:v>0.18079491452123345</c:v>
                  </c:pt>
                  <c:pt idx="1">
                    <c:v>6.6803270956288587</c:v>
                  </c:pt>
                  <c:pt idx="2">
                    <c:v>4.1793729911077673</c:v>
                  </c:pt>
                  <c:pt idx="3">
                    <c:v>12.78676572369737</c:v>
                  </c:pt>
                  <c:pt idx="4">
                    <c:v>9.583217709225897</c:v>
                  </c:pt>
                  <c:pt idx="5">
                    <c:v>4.0365864930256059</c:v>
                  </c:pt>
                  <c:pt idx="6">
                    <c:v>36.386650304596756</c:v>
                  </c:pt>
                </c:numCache>
              </c:numRef>
            </c:plus>
            <c:minus>
              <c:numRef>
                <c:f>Sheet1!$AE$105:$AK$105</c:f>
                <c:numCache>
                  <c:formatCode>General</c:formatCode>
                  <c:ptCount val="7"/>
                  <c:pt idx="0">
                    <c:v>0.18079491452123345</c:v>
                  </c:pt>
                  <c:pt idx="1">
                    <c:v>6.6803270956288587</c:v>
                  </c:pt>
                  <c:pt idx="2">
                    <c:v>4.1793729911077673</c:v>
                  </c:pt>
                  <c:pt idx="3">
                    <c:v>12.78676572369737</c:v>
                  </c:pt>
                  <c:pt idx="4">
                    <c:v>9.583217709225897</c:v>
                  </c:pt>
                  <c:pt idx="5">
                    <c:v>4.0365864930256059</c:v>
                  </c:pt>
                  <c:pt idx="6">
                    <c:v>36.386650304596756</c:v>
                  </c:pt>
                </c:numCache>
              </c:numRef>
            </c:minus>
          </c:errBars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Sheet1!$AE$104:$AK$104</c:f>
              <c:numCache>
                <c:formatCode>0.00</c:formatCode>
                <c:ptCount val="7"/>
                <c:pt idx="0">
                  <c:v>35.843700340899161</c:v>
                </c:pt>
                <c:pt idx="1">
                  <c:v>44.530276969231714</c:v>
                </c:pt>
                <c:pt idx="2">
                  <c:v>40.505472188141361</c:v>
                </c:pt>
                <c:pt idx="3">
                  <c:v>39.887590895527254</c:v>
                </c:pt>
                <c:pt idx="4">
                  <c:v>51.286644453183584</c:v>
                </c:pt>
                <c:pt idx="5">
                  <c:v>62.453673332428025</c:v>
                </c:pt>
                <c:pt idx="6">
                  <c:v>89.307125278884229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77-40B9-9318-A592B300C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71296"/>
        <c:axId val="226060928"/>
      </c:lineChart>
      <c:catAx>
        <c:axId val="226056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/>
                  <a:t>EC time/ min</a:t>
                </a:r>
              </a:p>
            </c:rich>
          </c:tx>
          <c:layout>
            <c:manualLayout>
              <c:xMode val="edge"/>
              <c:yMode val="edge"/>
              <c:x val="0.37535083114610696"/>
              <c:y val="0.9140131962671332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605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59008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PSD/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056832"/>
        <c:crosses val="autoZero"/>
        <c:crossBetween val="between"/>
      </c:valAx>
      <c:valAx>
        <c:axId val="2260609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Average particle size/ </a:t>
                </a:r>
                <a:r>
                  <a:rPr lang="el-GR" b="1"/>
                  <a:t>μ</a:t>
                </a:r>
                <a:r>
                  <a:rPr lang="en-US" b="1"/>
                  <a:t>m</a:t>
                </a:r>
              </a:p>
            </c:rich>
          </c:tx>
          <c:layout>
            <c:manualLayout>
              <c:xMode val="edge"/>
              <c:yMode val="edge"/>
              <c:x val="0.74089348206474204"/>
              <c:y val="0.1468879410906970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71296"/>
        <c:crosses val="max"/>
        <c:crossBetween val="between"/>
      </c:valAx>
      <c:catAx>
        <c:axId val="22607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0609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8888888888888908"/>
          <c:y val="1.376531058617673E-2"/>
          <c:w val="0.21111111111111117"/>
          <c:h val="0.66711140274132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862926509186356"/>
          <c:y val="5.737964232115516E-2"/>
          <c:w val="0.79534120734908176"/>
          <c:h val="0.7585674806522195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Sheet1!$AN$4</c:f>
              <c:strCache>
                <c:ptCount val="1"/>
                <c:pt idx="0">
                  <c:v>SM 1 (Before EC)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Sheet1!$AO$6:$AO$13</c:f>
                <c:numCache>
                  <c:formatCode>General</c:formatCode>
                  <c:ptCount val="8"/>
                  <c:pt idx="0">
                    <c:v>1.4142135623731353</c:v>
                  </c:pt>
                  <c:pt idx="1">
                    <c:v>2.8284271247461903</c:v>
                  </c:pt>
                  <c:pt idx="2">
                    <c:v>2.1213203435596424</c:v>
                  </c:pt>
                  <c:pt idx="3">
                    <c:v>2.4748737341529568</c:v>
                  </c:pt>
                  <c:pt idx="4">
                    <c:v>0.35355339059327379</c:v>
                  </c:pt>
                  <c:pt idx="5">
                    <c:v>4.5961940777125587</c:v>
                  </c:pt>
                  <c:pt idx="6">
                    <c:v>1.0606601717798212</c:v>
                  </c:pt>
                  <c:pt idx="7">
                    <c:v>3.1819805153394638</c:v>
                  </c:pt>
                </c:numCache>
              </c:numRef>
            </c:plus>
            <c:minus>
              <c:numRef>
                <c:f>Sheet1!$AO$6:$AO$13</c:f>
                <c:numCache>
                  <c:formatCode>General</c:formatCode>
                  <c:ptCount val="8"/>
                  <c:pt idx="0">
                    <c:v>1.4142135623731353</c:v>
                  </c:pt>
                  <c:pt idx="1">
                    <c:v>2.8284271247461903</c:v>
                  </c:pt>
                  <c:pt idx="2">
                    <c:v>2.1213203435596424</c:v>
                  </c:pt>
                  <c:pt idx="3">
                    <c:v>2.4748737341529568</c:v>
                  </c:pt>
                  <c:pt idx="4">
                    <c:v>0.35355339059327379</c:v>
                  </c:pt>
                  <c:pt idx="5">
                    <c:v>4.5961940777125587</c:v>
                  </c:pt>
                  <c:pt idx="6">
                    <c:v>1.0606601717798212</c:v>
                  </c:pt>
                  <c:pt idx="7">
                    <c:v>3.1819805153394638</c:v>
                  </c:pt>
                </c:numCache>
              </c:numRef>
            </c:minus>
          </c:errBars>
          <c:xVal>
            <c:numRef>
              <c:f>Sheet1!$AM$6:$AM$13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xVal>
          <c:yVal>
            <c:numRef>
              <c:f>Sheet1!$AN$6:$AN$13</c:f>
              <c:numCache>
                <c:formatCode>General</c:formatCode>
                <c:ptCount val="8"/>
                <c:pt idx="0">
                  <c:v>438.99999999999994</c:v>
                </c:pt>
                <c:pt idx="1">
                  <c:v>447.99999999999989</c:v>
                </c:pt>
                <c:pt idx="2">
                  <c:v>412.99999999999989</c:v>
                </c:pt>
                <c:pt idx="3">
                  <c:v>379.24999999999989</c:v>
                </c:pt>
                <c:pt idx="4">
                  <c:v>354.24999999999989</c:v>
                </c:pt>
                <c:pt idx="5">
                  <c:v>314.74999999999989</c:v>
                </c:pt>
                <c:pt idx="6">
                  <c:v>263.75</c:v>
                </c:pt>
                <c:pt idx="7">
                  <c:v>221.74999999999994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B2-46E8-995A-D16F6F7829B5}"/>
            </c:ext>
          </c:extLst>
        </c:ser>
        <c:ser>
          <c:idx val="0"/>
          <c:order val="1"/>
          <c:tx>
            <c:strRef>
              <c:f>Sheet1!$AP$4</c:f>
              <c:strCache>
                <c:ptCount val="1"/>
                <c:pt idx="0">
                  <c:v>SM 1 (After EC)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Sheet1!$AQ$6:$AQ$13</c:f>
                <c:numCache>
                  <c:formatCode>General</c:formatCode>
                  <c:ptCount val="8"/>
                  <c:pt idx="0">
                    <c:v>2.8284271247461903</c:v>
                  </c:pt>
                  <c:pt idx="1">
                    <c:v>2.4748737341529163</c:v>
                  </c:pt>
                  <c:pt idx="2">
                    <c:v>4.5961940777125587</c:v>
                  </c:pt>
                  <c:pt idx="3">
                    <c:v>1.4142135623730951</c:v>
                  </c:pt>
                  <c:pt idx="4">
                    <c:v>0.17677669529663689</c:v>
                  </c:pt>
                  <c:pt idx="5">
                    <c:v>0.70710678118654757</c:v>
                  </c:pt>
                  <c:pt idx="6">
                    <c:v>0.5303300858899106</c:v>
                  </c:pt>
                  <c:pt idx="7">
                    <c:v>1.9445436482630056</c:v>
                  </c:pt>
                </c:numCache>
              </c:numRef>
            </c:plus>
            <c:minus>
              <c:numRef>
                <c:f>Sheet1!$AQ$6:$AQ$13</c:f>
                <c:numCache>
                  <c:formatCode>General</c:formatCode>
                  <c:ptCount val="8"/>
                  <c:pt idx="0">
                    <c:v>2.8284271247461903</c:v>
                  </c:pt>
                  <c:pt idx="1">
                    <c:v>2.4748737341529163</c:v>
                  </c:pt>
                  <c:pt idx="2">
                    <c:v>4.5961940777125587</c:v>
                  </c:pt>
                  <c:pt idx="3">
                    <c:v>1.4142135623730951</c:v>
                  </c:pt>
                  <c:pt idx="4">
                    <c:v>0.17677669529663689</c:v>
                  </c:pt>
                  <c:pt idx="5">
                    <c:v>0.70710678118654757</c:v>
                  </c:pt>
                  <c:pt idx="6">
                    <c:v>0.5303300858899106</c:v>
                  </c:pt>
                  <c:pt idx="7">
                    <c:v>1.9445436482630056</c:v>
                  </c:pt>
                </c:numCache>
              </c:numRef>
            </c:minus>
          </c:errBars>
          <c:xVal>
            <c:numRef>
              <c:f>Sheet1!$AM$6:$AM$13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xVal>
          <c:yVal>
            <c:numRef>
              <c:f>Sheet1!$AP$6:$AP$13</c:f>
              <c:numCache>
                <c:formatCode>General</c:formatCode>
                <c:ptCount val="8"/>
                <c:pt idx="0">
                  <c:v>357.99999999999994</c:v>
                </c:pt>
                <c:pt idx="1">
                  <c:v>289.74999999999989</c:v>
                </c:pt>
                <c:pt idx="2">
                  <c:v>256.24999999999994</c:v>
                </c:pt>
                <c:pt idx="3">
                  <c:v>230.99999999999994</c:v>
                </c:pt>
                <c:pt idx="4">
                  <c:v>223.12499999999997</c:v>
                </c:pt>
                <c:pt idx="5">
                  <c:v>197.99999999999997</c:v>
                </c:pt>
                <c:pt idx="6">
                  <c:v>158.87499999999994</c:v>
                </c:pt>
                <c:pt idx="7">
                  <c:v>132.375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B2-46E8-995A-D16F6F7829B5}"/>
            </c:ext>
          </c:extLst>
        </c:ser>
        <c:ser>
          <c:idx val="1"/>
          <c:order val="2"/>
          <c:tx>
            <c:strRef>
              <c:f>Sheet1!$AS$4</c:f>
              <c:strCache>
                <c:ptCount val="1"/>
                <c:pt idx="0">
                  <c:v>SM 2 (Before EC)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lgDash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Sheet1!$AT$6:$AT$13</c:f>
                <c:numCache>
                  <c:formatCode>General</c:formatCode>
                  <c:ptCount val="8"/>
                  <c:pt idx="0">
                    <c:v>7.0710678118654755</c:v>
                  </c:pt>
                  <c:pt idx="1">
                    <c:v>3.5355339059327378</c:v>
                  </c:pt>
                  <c:pt idx="2">
                    <c:v>7.0710678118654755</c:v>
                  </c:pt>
                  <c:pt idx="3">
                    <c:v>14.142135623730951</c:v>
                  </c:pt>
                  <c:pt idx="4">
                    <c:v>3.5355339059327378</c:v>
                  </c:pt>
                  <c:pt idx="5">
                    <c:v>12.727922061357896</c:v>
                  </c:pt>
                  <c:pt idx="6">
                    <c:v>10.960155108391527</c:v>
                  </c:pt>
                  <c:pt idx="7">
                    <c:v>10.606601717798213</c:v>
                  </c:pt>
                </c:numCache>
              </c:numRef>
            </c:plus>
            <c:minus>
              <c:numRef>
                <c:f>Sheet1!$AT$6:$AT$13</c:f>
                <c:numCache>
                  <c:formatCode>General</c:formatCode>
                  <c:ptCount val="8"/>
                  <c:pt idx="0">
                    <c:v>7.0710678118654755</c:v>
                  </c:pt>
                  <c:pt idx="1">
                    <c:v>3.5355339059327378</c:v>
                  </c:pt>
                  <c:pt idx="2">
                    <c:v>7.0710678118654755</c:v>
                  </c:pt>
                  <c:pt idx="3">
                    <c:v>14.142135623730951</c:v>
                  </c:pt>
                  <c:pt idx="4">
                    <c:v>3.5355339059327378</c:v>
                  </c:pt>
                  <c:pt idx="5">
                    <c:v>12.727922061357896</c:v>
                  </c:pt>
                  <c:pt idx="6">
                    <c:v>10.960155108391527</c:v>
                  </c:pt>
                  <c:pt idx="7">
                    <c:v>10.606601717798213</c:v>
                  </c:pt>
                </c:numCache>
              </c:numRef>
            </c:minus>
          </c:errBars>
          <c:xVal>
            <c:numRef>
              <c:f>Sheet1!$AM$6:$AM$13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xVal>
          <c:yVal>
            <c:numRef>
              <c:f>Sheet1!$AS$6:$AS$13</c:f>
              <c:numCache>
                <c:formatCode>General</c:formatCode>
                <c:ptCount val="8"/>
                <c:pt idx="0">
                  <c:v>770</c:v>
                </c:pt>
                <c:pt idx="1">
                  <c:v>627.5</c:v>
                </c:pt>
                <c:pt idx="2">
                  <c:v>590</c:v>
                </c:pt>
                <c:pt idx="3">
                  <c:v>555.00000000000011</c:v>
                </c:pt>
                <c:pt idx="4">
                  <c:v>527.5</c:v>
                </c:pt>
                <c:pt idx="5">
                  <c:v>464.00000000000006</c:v>
                </c:pt>
                <c:pt idx="6">
                  <c:v>417.24999999999994</c:v>
                </c:pt>
                <c:pt idx="7">
                  <c:v>294.5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B2-46E8-995A-D16F6F7829B5}"/>
            </c:ext>
          </c:extLst>
        </c:ser>
        <c:ser>
          <c:idx val="2"/>
          <c:order val="3"/>
          <c:tx>
            <c:strRef>
              <c:f>Sheet1!$AU$4</c:f>
              <c:strCache>
                <c:ptCount val="1"/>
                <c:pt idx="0">
                  <c:v>SM 2 (After EC)</c:v>
                </c:pt>
              </c:strCache>
            </c:strRef>
          </c:tx>
          <c:spPr>
            <a:ln w="12700">
              <a:solidFill>
                <a:sysClr val="windowText" lastClr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Sheet1!$AV$6:$AV$13</c:f>
                <c:numCache>
                  <c:formatCode>General</c:formatCode>
                  <c:ptCount val="8"/>
                  <c:pt idx="0">
                    <c:v>3.5355339059327378</c:v>
                  </c:pt>
                  <c:pt idx="1">
                    <c:v>7.0710678118654755</c:v>
                  </c:pt>
                  <c:pt idx="2">
                    <c:v>0</c:v>
                  </c:pt>
                  <c:pt idx="3">
                    <c:v>4.9497474683057927</c:v>
                  </c:pt>
                  <c:pt idx="4">
                    <c:v>6.3639610306788876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plus>
            <c:minus>
              <c:numRef>
                <c:f>Sheet1!$AV$6:$AV$13</c:f>
                <c:numCache>
                  <c:formatCode>General</c:formatCode>
                  <c:ptCount val="8"/>
                  <c:pt idx="0">
                    <c:v>3.5355339059327378</c:v>
                  </c:pt>
                  <c:pt idx="1">
                    <c:v>7.0710678118654755</c:v>
                  </c:pt>
                  <c:pt idx="2">
                    <c:v>0</c:v>
                  </c:pt>
                  <c:pt idx="3">
                    <c:v>4.9497474683057927</c:v>
                  </c:pt>
                  <c:pt idx="4">
                    <c:v>6.3639610306788876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Sheet1!$AM$6:$AM$13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xVal>
          <c:yVal>
            <c:numRef>
              <c:f>Sheet1!$AU$6:$AU$13</c:f>
              <c:numCache>
                <c:formatCode>General</c:formatCode>
                <c:ptCount val="8"/>
                <c:pt idx="0">
                  <c:v>597.5</c:v>
                </c:pt>
                <c:pt idx="1">
                  <c:v>545</c:v>
                </c:pt>
                <c:pt idx="2">
                  <c:v>505</c:v>
                </c:pt>
                <c:pt idx="3">
                  <c:v>451.99999999999994</c:v>
                </c:pt>
                <c:pt idx="4">
                  <c:v>427.5</c:v>
                </c:pt>
                <c:pt idx="5">
                  <c:v>361.5</c:v>
                </c:pt>
                <c:pt idx="6">
                  <c:v>315.5</c:v>
                </c:pt>
                <c:pt idx="7">
                  <c:v>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3B2-46E8-995A-D16F6F782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160448"/>
        <c:axId val="227162368"/>
      </c:scatterChart>
      <c:valAx>
        <c:axId val="227160448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Settling time/ min</a:t>
                </a:r>
              </a:p>
            </c:rich>
          </c:tx>
          <c:layout>
            <c:manualLayout>
              <c:xMode val="edge"/>
              <c:yMode val="edge"/>
              <c:x val="0.45366622922134731"/>
              <c:y val="0.91646093066491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162368"/>
        <c:crosses val="autoZero"/>
        <c:crossBetween val="midCat"/>
        <c:majorUnit val="20"/>
      </c:valAx>
      <c:valAx>
        <c:axId val="227162368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Total phosphorus concentration/ mg/L</a:t>
                </a:r>
              </a:p>
            </c:rich>
          </c:tx>
          <c:layout>
            <c:manualLayout>
              <c:xMode val="edge"/>
              <c:yMode val="edge"/>
              <c:x val="3.0443901935838808E-3"/>
              <c:y val="0.11798330086787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27160448"/>
        <c:crosses val="autoZero"/>
        <c:crossBetween val="midCat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68000874890633"/>
          <c:y val="5.5859944590259496E-2"/>
          <c:w val="0.27950990842301915"/>
          <c:h val="0.2458843686205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933E-2"/>
          <c:w val="0.8755936445047362"/>
          <c:h val="0.7844816272965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Sheet1!$AM$35</c:f>
              <c:strCache>
                <c:ptCount val="1"/>
                <c:pt idx="0">
                  <c:v>Before EC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Sheet1!$AN$39:$AU$39</c:f>
                <c:numCache>
                  <c:formatCode>General</c:formatCode>
                  <c:ptCount val="8"/>
                  <c:pt idx="0">
                    <c:v>5.7735026918956218E-2</c:v>
                  </c:pt>
                  <c:pt idx="1">
                    <c:v>0.3394112549695833</c:v>
                  </c:pt>
                  <c:pt idx="2">
                    <c:v>7.071067811880398E-2</c:v>
                  </c:pt>
                  <c:pt idx="3">
                    <c:v>0.42426406871188177</c:v>
                  </c:pt>
                  <c:pt idx="4">
                    <c:v>7.0710678118646966E-2</c:v>
                  </c:pt>
                  <c:pt idx="5">
                    <c:v>0.91923881554256759</c:v>
                  </c:pt>
                  <c:pt idx="6">
                    <c:v>3.9597979746445437</c:v>
                  </c:pt>
                  <c:pt idx="7">
                    <c:v>3.3941125496955253</c:v>
                  </c:pt>
                </c:numCache>
              </c:numRef>
            </c:plus>
            <c:minus>
              <c:numRef>
                <c:f>Sheet1!$AN$39:$AU$39</c:f>
                <c:numCache>
                  <c:formatCode>General</c:formatCode>
                  <c:ptCount val="8"/>
                  <c:pt idx="0">
                    <c:v>5.7735026918956218E-2</c:v>
                  </c:pt>
                  <c:pt idx="1">
                    <c:v>0.3394112549695833</c:v>
                  </c:pt>
                  <c:pt idx="2">
                    <c:v>7.071067811880398E-2</c:v>
                  </c:pt>
                  <c:pt idx="3">
                    <c:v>0.42426406871188177</c:v>
                  </c:pt>
                  <c:pt idx="4">
                    <c:v>7.0710678118646966E-2</c:v>
                  </c:pt>
                  <c:pt idx="5">
                    <c:v>0.91923881554256759</c:v>
                  </c:pt>
                  <c:pt idx="6">
                    <c:v>3.9597979746445437</c:v>
                  </c:pt>
                  <c:pt idx="7">
                    <c:v>3.3941125496955253</c:v>
                  </c:pt>
                </c:numCache>
              </c:numRef>
            </c:minus>
          </c:errBars>
          <c:cat>
            <c:numRef>
              <c:f>Sheet1!$AN$42:$AU$42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cat>
          <c:val>
            <c:numRef>
              <c:f>Sheet1!$AN$38:$AU$38</c:f>
              <c:numCache>
                <c:formatCode>General</c:formatCode>
                <c:ptCount val="8"/>
                <c:pt idx="0">
                  <c:v>21.533333333333182</c:v>
                </c:pt>
                <c:pt idx="1">
                  <c:v>19.340000000000067</c:v>
                </c:pt>
                <c:pt idx="2">
                  <c:v>21.449999999999967</c:v>
                </c:pt>
                <c:pt idx="3">
                  <c:v>20.000000000000018</c:v>
                </c:pt>
                <c:pt idx="4">
                  <c:v>19.550000000000068</c:v>
                </c:pt>
                <c:pt idx="5">
                  <c:v>19.94999999999991</c:v>
                </c:pt>
                <c:pt idx="6">
                  <c:v>22.399999999999974</c:v>
                </c:pt>
                <c:pt idx="7">
                  <c:v>17.899999999999917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E-44C1-8E79-67EEB4AD30DD}"/>
            </c:ext>
          </c:extLst>
        </c:ser>
        <c:ser>
          <c:idx val="1"/>
          <c:order val="1"/>
          <c:tx>
            <c:strRef>
              <c:f>Sheet1!$AM$41</c:f>
              <c:strCache>
                <c:ptCount val="1"/>
                <c:pt idx="0">
                  <c:v>After EC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Sheet1!$AN$45:$AU$45</c:f>
                <c:numCache>
                  <c:formatCode>General</c:formatCode>
                  <c:ptCount val="8"/>
                  <c:pt idx="0">
                    <c:v>0.61101009266071138</c:v>
                  </c:pt>
                  <c:pt idx="1">
                    <c:v>0.66468037431534299</c:v>
                  </c:pt>
                  <c:pt idx="2">
                    <c:v>1.5700924586837751E-13</c:v>
                  </c:pt>
                  <c:pt idx="3">
                    <c:v>0.35355339059323482</c:v>
                  </c:pt>
                  <c:pt idx="4">
                    <c:v>0.2121320343557839</c:v>
                  </c:pt>
                  <c:pt idx="5">
                    <c:v>7.0710678118646966E-2</c:v>
                  </c:pt>
                  <c:pt idx="6">
                    <c:v>0.3535533905933918</c:v>
                  </c:pt>
                  <c:pt idx="7">
                    <c:v>0.56568542494933272</c:v>
                  </c:pt>
                </c:numCache>
              </c:numRef>
            </c:plus>
            <c:minus>
              <c:numRef>
                <c:f>Sheet1!$AN$45:$AU$45</c:f>
                <c:numCache>
                  <c:formatCode>General</c:formatCode>
                  <c:ptCount val="8"/>
                  <c:pt idx="0">
                    <c:v>0.61101009266071138</c:v>
                  </c:pt>
                  <c:pt idx="1">
                    <c:v>0.66468037431534299</c:v>
                  </c:pt>
                  <c:pt idx="2">
                    <c:v>1.5700924586837751E-13</c:v>
                  </c:pt>
                  <c:pt idx="3">
                    <c:v>0.35355339059323482</c:v>
                  </c:pt>
                  <c:pt idx="4">
                    <c:v>0.2121320343557839</c:v>
                  </c:pt>
                  <c:pt idx="5">
                    <c:v>7.0710678118646966E-2</c:v>
                  </c:pt>
                  <c:pt idx="6">
                    <c:v>0.3535533905933918</c:v>
                  </c:pt>
                  <c:pt idx="7">
                    <c:v>0.56568542494933272</c:v>
                  </c:pt>
                </c:numCache>
              </c:numRef>
            </c:minus>
          </c:errBars>
          <c:cat>
            <c:numRef>
              <c:f>Sheet1!$AN$42:$AU$42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cat>
          <c:val>
            <c:numRef>
              <c:f>Sheet1!$AN$44:$AU$44</c:f>
              <c:numCache>
                <c:formatCode>General</c:formatCode>
                <c:ptCount val="8"/>
                <c:pt idx="0">
                  <c:v>19.366666666666752</c:v>
                </c:pt>
                <c:pt idx="1">
                  <c:v>17.520000000000003</c:v>
                </c:pt>
                <c:pt idx="2">
                  <c:v>17.299999999999983</c:v>
                </c:pt>
                <c:pt idx="3">
                  <c:v>16.649999999999942</c:v>
                </c:pt>
                <c:pt idx="4">
                  <c:v>16.750000000000043</c:v>
                </c:pt>
                <c:pt idx="5">
                  <c:v>14.749999999999929</c:v>
                </c:pt>
                <c:pt idx="6">
                  <c:v>15.249999999999986</c:v>
                </c:pt>
                <c:pt idx="7">
                  <c:v>14.600000000000056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E-44C1-8E79-67EEB4AD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29696"/>
        <c:axId val="227231616"/>
      </c:barChart>
      <c:catAx>
        <c:axId val="227229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Settling time/ min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7231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31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Total solids/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229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4806824146981652"/>
          <c:y val="5.5141856642606998E-3"/>
          <c:w val="0.14364479440069991"/>
          <c:h val="0.14585156022163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933E-2"/>
          <c:w val="0.8755936445047362"/>
          <c:h val="0.7844816272965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Sheet1!$AW$35</c:f>
              <c:strCache>
                <c:ptCount val="1"/>
                <c:pt idx="0">
                  <c:v>Before EC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Sheet1!$AX$39:$BE$39</c:f>
                <c:numCache>
                  <c:formatCode>General</c:formatCode>
                  <c:ptCount val="8"/>
                  <c:pt idx="0">
                    <c:v>7.0710678118648215E-2</c:v>
                  </c:pt>
                  <c:pt idx="1">
                    <c:v>1.4849242404917433</c:v>
                  </c:pt>
                  <c:pt idx="2">
                    <c:v>1.5828525626165986E-13</c:v>
                  </c:pt>
                  <c:pt idx="3">
                    <c:v>0.84852813742392186</c:v>
                  </c:pt>
                  <c:pt idx="4">
                    <c:v>0.98994949366121332</c:v>
                  </c:pt>
                  <c:pt idx="5">
                    <c:v>0.56568542494917573</c:v>
                  </c:pt>
                  <c:pt idx="6">
                    <c:v>1.1313708498985071</c:v>
                  </c:pt>
                  <c:pt idx="7">
                    <c:v>0.35355339059339186</c:v>
                  </c:pt>
                </c:numCache>
              </c:numRef>
            </c:plus>
            <c:minus>
              <c:numRef>
                <c:f>Sheet1!$AX$39:$BE$39</c:f>
                <c:numCache>
                  <c:formatCode>General</c:formatCode>
                  <c:ptCount val="8"/>
                  <c:pt idx="0">
                    <c:v>7.0710678118648215E-2</c:v>
                  </c:pt>
                  <c:pt idx="1">
                    <c:v>1.4849242404917433</c:v>
                  </c:pt>
                  <c:pt idx="2">
                    <c:v>1.5828525626165986E-13</c:v>
                  </c:pt>
                  <c:pt idx="3">
                    <c:v>0.84852813742392186</c:v>
                  </c:pt>
                  <c:pt idx="4">
                    <c:v>0.98994949366121332</c:v>
                  </c:pt>
                  <c:pt idx="5">
                    <c:v>0.56568542494917573</c:v>
                  </c:pt>
                  <c:pt idx="6">
                    <c:v>1.1313708498985071</c:v>
                  </c:pt>
                  <c:pt idx="7">
                    <c:v>0.35355339059339186</c:v>
                  </c:pt>
                </c:numCache>
              </c:numRef>
            </c:minus>
          </c:errBars>
          <c:cat>
            <c:numRef>
              <c:f>Sheet1!$AX$42:$BE$42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cat>
          <c:val>
            <c:numRef>
              <c:f>Sheet1!$AX$38:$BE$38</c:f>
              <c:numCache>
                <c:formatCode>General</c:formatCode>
                <c:ptCount val="8"/>
                <c:pt idx="0">
                  <c:v>23.75000000000005</c:v>
                </c:pt>
                <c:pt idx="1">
                  <c:v>23.34999999999998</c:v>
                </c:pt>
                <c:pt idx="2">
                  <c:v>23.2</c:v>
                </c:pt>
                <c:pt idx="3">
                  <c:v>22.400000000000087</c:v>
                </c:pt>
                <c:pt idx="4">
                  <c:v>22.600000000000065</c:v>
                </c:pt>
                <c:pt idx="5">
                  <c:v>21.600000000000062</c:v>
                </c:pt>
                <c:pt idx="6">
                  <c:v>21.199999999999996</c:v>
                </c:pt>
                <c:pt idx="7">
                  <c:v>19.94999999999991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B-4769-9ED7-95C902BF1943}"/>
            </c:ext>
          </c:extLst>
        </c:ser>
        <c:ser>
          <c:idx val="1"/>
          <c:order val="1"/>
          <c:tx>
            <c:strRef>
              <c:f>Sheet1!$AW$41</c:f>
              <c:strCache>
                <c:ptCount val="1"/>
                <c:pt idx="0">
                  <c:v>After EC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Sheet1!$AX$45:$BE$45</c:f>
                <c:numCache>
                  <c:formatCode>General</c:formatCode>
                  <c:ptCount val="8"/>
                  <c:pt idx="0">
                    <c:v>1.1313708498985098</c:v>
                  </c:pt>
                  <c:pt idx="1">
                    <c:v>1.0606601717798614</c:v>
                  </c:pt>
                  <c:pt idx="2">
                    <c:v>0.8485281374239193</c:v>
                  </c:pt>
                  <c:pt idx="3">
                    <c:v>0.70710678118646964</c:v>
                  </c:pt>
                  <c:pt idx="4">
                    <c:v>1.1313708498983515</c:v>
                  </c:pt>
                  <c:pt idx="5">
                    <c:v>0.7071067811866254</c:v>
                  </c:pt>
                  <c:pt idx="6">
                    <c:v>0.1414213562371382</c:v>
                  </c:pt>
                  <c:pt idx="7">
                    <c:v>0.63639610306782401</c:v>
                  </c:pt>
                </c:numCache>
              </c:numRef>
            </c:plus>
            <c:minus>
              <c:numRef>
                <c:f>Sheet1!$AX$45:$BE$45</c:f>
                <c:numCache>
                  <c:formatCode>General</c:formatCode>
                  <c:ptCount val="8"/>
                  <c:pt idx="0">
                    <c:v>1.1313708498985098</c:v>
                  </c:pt>
                  <c:pt idx="1">
                    <c:v>1.0606601717798614</c:v>
                  </c:pt>
                  <c:pt idx="2">
                    <c:v>0.8485281374239193</c:v>
                  </c:pt>
                  <c:pt idx="3">
                    <c:v>0.70710678118646964</c:v>
                  </c:pt>
                  <c:pt idx="4">
                    <c:v>1.1313708498983515</c:v>
                  </c:pt>
                  <c:pt idx="5">
                    <c:v>0.7071067811866254</c:v>
                  </c:pt>
                  <c:pt idx="6">
                    <c:v>0.1414213562371382</c:v>
                  </c:pt>
                  <c:pt idx="7">
                    <c:v>0.63639610306782401</c:v>
                  </c:pt>
                </c:numCache>
              </c:numRef>
            </c:minus>
          </c:errBars>
          <c:cat>
            <c:numRef>
              <c:f>Sheet1!$AX$42:$BE$42</c:f>
              <c:numCache>
                <c:formatCode>General</c:formatCode>
                <c:ptCount val="8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30</c:v>
                </c:pt>
                <c:pt idx="6">
                  <c:v>60</c:v>
                </c:pt>
                <c:pt idx="7">
                  <c:v>120</c:v>
                </c:pt>
              </c:numCache>
            </c:numRef>
          </c:cat>
          <c:val>
            <c:numRef>
              <c:f>Sheet1!$AX$44:$BE$44</c:f>
              <c:numCache>
                <c:formatCode>General</c:formatCode>
                <c:ptCount val="8"/>
                <c:pt idx="0">
                  <c:v>24.199999999999889</c:v>
                </c:pt>
                <c:pt idx="1">
                  <c:v>23.75000000000016</c:v>
                </c:pt>
                <c:pt idx="2">
                  <c:v>22.700000000000053</c:v>
                </c:pt>
                <c:pt idx="3">
                  <c:v>22.000000000000018</c:v>
                </c:pt>
                <c:pt idx="4">
                  <c:v>21.700000000000053</c:v>
                </c:pt>
                <c:pt idx="5">
                  <c:v>20.900000000000031</c:v>
                </c:pt>
                <c:pt idx="6">
                  <c:v>19.599999999999952</c:v>
                </c:pt>
                <c:pt idx="7">
                  <c:v>19.750000000000046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B-4769-9ED7-95C902BF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278848"/>
        <c:axId val="227280768"/>
      </c:barChart>
      <c:catAx>
        <c:axId val="2272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Settling time/ min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72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Total solids/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278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4806824146981652"/>
          <c:y val="5.5141856642606998E-3"/>
          <c:w val="0.14364479440069991"/>
          <c:h val="0.145851560221638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307370953630803"/>
          <c:y val="5.737964232115516E-2"/>
          <c:w val="0.80089676290463696"/>
          <c:h val="0.7585674806522195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Sheet1!$B$3</c:f>
              <c:strCache>
                <c:ptCount val="1"/>
                <c:pt idx="0">
                  <c:v>SM 1 (pH=8.02)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Sheet1!$C$6:$C$12</c:f>
                <c:numCache>
                  <c:formatCode>General</c:formatCode>
                  <c:ptCount val="7"/>
                  <c:pt idx="0">
                    <c:v>0.28284271247460296</c:v>
                  </c:pt>
                  <c:pt idx="1">
                    <c:v>0.28284271247461801</c:v>
                  </c:pt>
                  <c:pt idx="2">
                    <c:v>0.14142135623731153</c:v>
                  </c:pt>
                  <c:pt idx="3">
                    <c:v>0.45961940777125487</c:v>
                  </c:pt>
                  <c:pt idx="4">
                    <c:v>0.70710678118654757</c:v>
                  </c:pt>
                  <c:pt idx="5">
                    <c:v>0.28284271247461801</c:v>
                  </c:pt>
                  <c:pt idx="6">
                    <c:v>0.25455844122715671</c:v>
                  </c:pt>
                </c:numCache>
              </c:numRef>
            </c:plus>
            <c:minus>
              <c:numRef>
                <c:f>Sheet1!$C$6:$C$12</c:f>
                <c:numCache>
                  <c:formatCode>General</c:formatCode>
                  <c:ptCount val="7"/>
                  <c:pt idx="0">
                    <c:v>0.28284271247460296</c:v>
                  </c:pt>
                  <c:pt idx="1">
                    <c:v>0.28284271247461801</c:v>
                  </c:pt>
                  <c:pt idx="2">
                    <c:v>0.14142135623731153</c:v>
                  </c:pt>
                  <c:pt idx="3">
                    <c:v>0.45961940777125487</c:v>
                  </c:pt>
                  <c:pt idx="4">
                    <c:v>0.70710678118654757</c:v>
                  </c:pt>
                  <c:pt idx="5">
                    <c:v>0.28284271247461801</c:v>
                  </c:pt>
                  <c:pt idx="6">
                    <c:v>0.25455844122715671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Sheet1!$B$6:$B$12</c:f>
              <c:numCache>
                <c:formatCode>General</c:formatCode>
                <c:ptCount val="7"/>
                <c:pt idx="0">
                  <c:v>67.3</c:v>
                </c:pt>
                <c:pt idx="1">
                  <c:v>62.79999999999999</c:v>
                </c:pt>
                <c:pt idx="2">
                  <c:v>59.3</c:v>
                </c:pt>
                <c:pt idx="3">
                  <c:v>46.524999999999999</c:v>
                </c:pt>
                <c:pt idx="4">
                  <c:v>25.700000000000003</c:v>
                </c:pt>
                <c:pt idx="5">
                  <c:v>21</c:v>
                </c:pt>
                <c:pt idx="6">
                  <c:v>20.78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00-4828-99EA-092BA4F48ACA}"/>
            </c:ext>
          </c:extLst>
        </c:ser>
        <c:ser>
          <c:idx val="1"/>
          <c:order val="1"/>
          <c:tx>
            <c:strRef>
              <c:f>Sheet1!$I$3</c:f>
              <c:strCache>
                <c:ptCount val="1"/>
                <c:pt idx="0">
                  <c:v>SM 2 (pH=8.15)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Sheet1!$J$6:$J$12</c:f>
                <c:numCache>
                  <c:formatCode>General</c:formatCode>
                  <c:ptCount val="7"/>
                  <c:pt idx="0">
                    <c:v>0.84852813742386912</c:v>
                  </c:pt>
                  <c:pt idx="1">
                    <c:v>1.2020815280171229</c:v>
                  </c:pt>
                  <c:pt idx="2">
                    <c:v>7.0710678118660789E-2</c:v>
                  </c:pt>
                  <c:pt idx="3">
                    <c:v>0.42426406871193451</c:v>
                  </c:pt>
                  <c:pt idx="4">
                    <c:v>0.33941125496954561</c:v>
                  </c:pt>
                  <c:pt idx="5">
                    <c:v>0.45254833995939081</c:v>
                  </c:pt>
                  <c:pt idx="6">
                    <c:v>0.22627416997969541</c:v>
                  </c:pt>
                </c:numCache>
              </c:numRef>
            </c:plus>
            <c:minus>
              <c:numRef>
                <c:f>Sheet1!$C$6:$C$12</c:f>
                <c:numCache>
                  <c:formatCode>General</c:formatCode>
                  <c:ptCount val="7"/>
                  <c:pt idx="0">
                    <c:v>0.28284271247460296</c:v>
                  </c:pt>
                  <c:pt idx="1">
                    <c:v>0.28284271247461801</c:v>
                  </c:pt>
                  <c:pt idx="2">
                    <c:v>0.14142135623731153</c:v>
                  </c:pt>
                  <c:pt idx="3">
                    <c:v>0.45961940777125487</c:v>
                  </c:pt>
                  <c:pt idx="4">
                    <c:v>0.70710678118654757</c:v>
                  </c:pt>
                  <c:pt idx="5">
                    <c:v>0.28284271247461801</c:v>
                  </c:pt>
                  <c:pt idx="6">
                    <c:v>0.25455844122715671</c:v>
                  </c:pt>
                </c:numCache>
              </c:numRef>
            </c:minus>
          </c:errBars>
          <c:xVal>
            <c:numRef>
              <c:f>Sheet1!$A$6:$A$12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20</c:v>
                </c:pt>
                <c:pt idx="4">
                  <c:v>40</c:v>
                </c:pt>
                <c:pt idx="5">
                  <c:v>70</c:v>
                </c:pt>
                <c:pt idx="6">
                  <c:v>100</c:v>
                </c:pt>
              </c:numCache>
            </c:numRef>
          </c:xVal>
          <c:yVal>
            <c:numRef>
              <c:f>Sheet1!$I$6:$I$12</c:f>
              <c:numCache>
                <c:formatCode>General</c:formatCode>
                <c:ptCount val="7"/>
                <c:pt idx="0">
                  <c:v>99</c:v>
                </c:pt>
                <c:pt idx="1">
                  <c:v>94.45</c:v>
                </c:pt>
                <c:pt idx="2">
                  <c:v>88.15</c:v>
                </c:pt>
                <c:pt idx="3">
                  <c:v>83.999999999999986</c:v>
                </c:pt>
                <c:pt idx="4">
                  <c:v>62.32</c:v>
                </c:pt>
                <c:pt idx="5">
                  <c:v>50.4</c:v>
                </c:pt>
                <c:pt idx="6">
                  <c:v>18.48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00-4828-99EA-092BA4F48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14304"/>
        <c:axId val="216116224"/>
      </c:scatterChart>
      <c:valAx>
        <c:axId val="21611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EC</a:t>
                </a:r>
                <a:r>
                  <a:rPr lang="en-US" baseline="0"/>
                  <a:t> t</a:t>
                </a:r>
                <a:r>
                  <a:rPr lang="en-US"/>
                  <a:t>ime/ min</a:t>
                </a:r>
              </a:p>
            </c:rich>
          </c:tx>
          <c:layout>
            <c:manualLayout>
              <c:xMode val="edge"/>
              <c:yMode val="edge"/>
              <c:x val="0.45366622922134731"/>
              <c:y val="0.91646093066491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116224"/>
        <c:crosses val="autoZero"/>
        <c:crossBetween val="midCat"/>
      </c:valAx>
      <c:valAx>
        <c:axId val="2161162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Total phosphorus concentration/ mg/L</a:t>
                </a:r>
              </a:p>
            </c:rich>
          </c:tx>
          <c:layout>
            <c:manualLayout>
              <c:xMode val="edge"/>
              <c:yMode val="edge"/>
              <c:x val="3.0443901935838808E-3"/>
              <c:y val="0.11798330086787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61143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368000874890633"/>
          <c:y val="5.5859944590259496E-2"/>
          <c:w val="0.27950990842301915"/>
          <c:h val="0.19958810026795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933E-2"/>
          <c:w val="0.8755936445047362"/>
          <c:h val="0.7705927384076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Sheet1!$B$33</c:f>
              <c:strCache>
                <c:ptCount val="1"/>
                <c:pt idx="0">
                  <c:v>Before EC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Sheet1!$B$35:$B$39</c:f>
              <c:numCache>
                <c:formatCode>General</c:formatCode>
                <c:ptCount val="5"/>
                <c:pt idx="0">
                  <c:v>19.419999999999991</c:v>
                </c:pt>
                <c:pt idx="1">
                  <c:v>1.1900000000000022</c:v>
                </c:pt>
                <c:pt idx="2">
                  <c:v>0.25000000000000577</c:v>
                </c:pt>
                <c:pt idx="3">
                  <c:v>0.37000000000000366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2-43D2-BB66-9A6EB9754F0D}"/>
            </c:ext>
          </c:extLst>
        </c:ser>
        <c:ser>
          <c:idx val="1"/>
          <c:order val="1"/>
          <c:tx>
            <c:strRef>
              <c:f>Sheet1!$C$33</c:f>
              <c:strCache>
                <c:ptCount val="1"/>
                <c:pt idx="0">
                  <c:v>EC (pH=8.02)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Sheet1!$C$35:$C$39</c:f>
              <c:numCache>
                <c:formatCode>General</c:formatCode>
                <c:ptCount val="5"/>
                <c:pt idx="0">
                  <c:v>19.490000000000006</c:v>
                </c:pt>
                <c:pt idx="1">
                  <c:v>0.9000000000000008</c:v>
                </c:pt>
                <c:pt idx="2">
                  <c:v>0.16999999999999238</c:v>
                </c:pt>
                <c:pt idx="3">
                  <c:v>0.68000000000000282</c:v>
                </c:pt>
                <c:pt idx="4">
                  <c:v>0.49000000000000155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2-43D2-BB66-9A6EB9754F0D}"/>
            </c:ext>
          </c:extLst>
        </c:ser>
        <c:ser>
          <c:idx val="2"/>
          <c:order val="2"/>
          <c:tx>
            <c:strRef>
              <c:f>Sheet1!$D$33</c:f>
              <c:strCache>
                <c:ptCount val="1"/>
                <c:pt idx="0">
                  <c:v>EC (pH=6.01)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Sheet1!$D$35:$D$39</c:f>
              <c:numCache>
                <c:formatCode>General</c:formatCode>
                <c:ptCount val="5"/>
                <c:pt idx="0">
                  <c:v>17.970000000000041</c:v>
                </c:pt>
                <c:pt idx="1">
                  <c:v>3.8399999999999879</c:v>
                </c:pt>
                <c:pt idx="2">
                  <c:v>1.2599999999999945</c:v>
                </c:pt>
                <c:pt idx="3">
                  <c:v>0.42999999999999705</c:v>
                </c:pt>
                <c:pt idx="4">
                  <c:v>0.30000000000000027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2-43D2-BB66-9A6EB9754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460928"/>
        <c:axId val="218462848"/>
      </c:barChart>
      <c:catAx>
        <c:axId val="21846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Particle size/ </a:t>
                </a:r>
                <a:r>
                  <a:rPr lang="el-GR" b="1"/>
                  <a:t>μ</a:t>
                </a:r>
                <a:r>
                  <a:rPr lang="en-US" b="1"/>
                  <a:t>m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184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46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Dry matter </a:t>
                </a:r>
                <a:r>
                  <a:rPr lang="en-US" baseline="0"/>
                  <a:t>content/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4609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0917941065224741"/>
          <c:y val="5.5141856642606998E-3"/>
          <c:w val="0.18253376337827576"/>
          <c:h val="0.21529600466608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933E-2"/>
          <c:w val="0.8755936445047362"/>
          <c:h val="0.77059273840769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Sheet1!$F$33</c:f>
              <c:strCache>
                <c:ptCount val="1"/>
                <c:pt idx="0">
                  <c:v>Before EC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Sheet1!$F$35:$F$39</c:f>
              <c:numCache>
                <c:formatCode>General</c:formatCode>
                <c:ptCount val="5"/>
                <c:pt idx="0">
                  <c:v>24.080000000000013</c:v>
                </c:pt>
                <c:pt idx="1">
                  <c:v>1.4399999999999968</c:v>
                </c:pt>
                <c:pt idx="2">
                  <c:v>0.50000000000000044</c:v>
                </c:pt>
                <c:pt idx="3">
                  <c:v>0.50999999999999934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6-4C32-9B3F-4AECCA579F9C}"/>
            </c:ext>
          </c:extLst>
        </c:ser>
        <c:ser>
          <c:idx val="1"/>
          <c:order val="1"/>
          <c:tx>
            <c:strRef>
              <c:f>Sheet1!$G$33</c:f>
              <c:strCache>
                <c:ptCount val="1"/>
                <c:pt idx="0">
                  <c:v>EC (pH=8.15)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Sheet1!$G$35:$G$39</c:f>
              <c:numCache>
                <c:formatCode>General</c:formatCode>
                <c:ptCount val="5"/>
                <c:pt idx="0">
                  <c:v>22.569999999999979</c:v>
                </c:pt>
                <c:pt idx="1">
                  <c:v>1.3699999999999934</c:v>
                </c:pt>
                <c:pt idx="2">
                  <c:v>0.40999999999999925</c:v>
                </c:pt>
                <c:pt idx="3">
                  <c:v>0.30000000000000027</c:v>
                </c:pt>
                <c:pt idx="4">
                  <c:v>0.58000000000000274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B6-4C32-9B3F-4AECCA579F9C}"/>
            </c:ext>
          </c:extLst>
        </c:ser>
        <c:ser>
          <c:idx val="2"/>
          <c:order val="2"/>
          <c:tx>
            <c:strRef>
              <c:f>Sheet1!$H$33</c:f>
              <c:strCache>
                <c:ptCount val="1"/>
                <c:pt idx="0">
                  <c:v>EC (pH=6.02)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Sheet1!$A$35:$A$39</c:f>
              <c:strCache>
                <c:ptCount val="5"/>
                <c:pt idx="0">
                  <c:v>&lt;45</c:v>
                </c:pt>
                <c:pt idx="1">
                  <c:v>45~150</c:v>
                </c:pt>
                <c:pt idx="2">
                  <c:v>150~250</c:v>
                </c:pt>
                <c:pt idx="3">
                  <c:v>250~425</c:v>
                </c:pt>
                <c:pt idx="4">
                  <c:v>425~850</c:v>
                </c:pt>
              </c:strCache>
            </c:strRef>
          </c:cat>
          <c:val>
            <c:numRef>
              <c:f>Sheet1!$H$35:$H$39</c:f>
              <c:numCache>
                <c:formatCode>General</c:formatCode>
                <c:ptCount val="5"/>
                <c:pt idx="0">
                  <c:v>28.230000000000022</c:v>
                </c:pt>
                <c:pt idx="1">
                  <c:v>1.1299999999999977</c:v>
                </c:pt>
                <c:pt idx="2">
                  <c:v>9.000000000000119E-2</c:v>
                </c:pt>
                <c:pt idx="3">
                  <c:v>0.39000000000000146</c:v>
                </c:pt>
                <c:pt idx="4">
                  <c:v>0.39000000000000146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6-4C32-9B3F-4AECCA579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902912"/>
        <c:axId val="218904832"/>
      </c:barChart>
      <c:catAx>
        <c:axId val="218902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Particle size/ </a:t>
                </a:r>
                <a:r>
                  <a:rPr lang="el-GR" b="1"/>
                  <a:t>μ</a:t>
                </a:r>
                <a:r>
                  <a:rPr lang="en-US" b="1"/>
                  <a:t>m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1890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890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Dry matter </a:t>
                </a:r>
                <a:r>
                  <a:rPr lang="en-US" baseline="0"/>
                  <a:t>content/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890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0917941065224741"/>
          <c:y val="5.5141856642606998E-3"/>
          <c:w val="0.18253376337827576"/>
          <c:h val="0.21529600466608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307370953630803"/>
          <c:y val="5.737964232115516E-2"/>
          <c:w val="0.80089676290463696"/>
          <c:h val="0.75856748065221957"/>
        </c:manualLayout>
      </c:layout>
      <c:scatterChart>
        <c:scatterStyle val="smoothMarker"/>
        <c:varyColors val="0"/>
        <c:ser>
          <c:idx val="3"/>
          <c:order val="0"/>
          <c:tx>
            <c:strRef>
              <c:f>Sheet1!$T$3</c:f>
              <c:strCache>
                <c:ptCount val="1"/>
                <c:pt idx="0">
                  <c:v>SM 1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Sheet1!$U$6:$U$12</c:f>
                <c:numCache>
                  <c:formatCode>General</c:formatCode>
                  <c:ptCount val="7"/>
                  <c:pt idx="0">
                    <c:v>5.5861435713737251</c:v>
                  </c:pt>
                  <c:pt idx="1">
                    <c:v>3.2880465325174453</c:v>
                  </c:pt>
                  <c:pt idx="2">
                    <c:v>1.1667261889578024</c:v>
                  </c:pt>
                  <c:pt idx="3">
                    <c:v>0.56568542494924101</c:v>
                  </c:pt>
                  <c:pt idx="4">
                    <c:v>1.5980613254815961</c:v>
                  </c:pt>
                  <c:pt idx="5">
                    <c:v>2.2415284963613562</c:v>
                  </c:pt>
                  <c:pt idx="6">
                    <c:v>2.7294321753800808</c:v>
                  </c:pt>
                </c:numCache>
              </c:numRef>
            </c:plus>
            <c:minus>
              <c:numRef>
                <c:f>Sheet1!$U$6:$U$12</c:f>
                <c:numCache>
                  <c:formatCode>General</c:formatCode>
                  <c:ptCount val="7"/>
                  <c:pt idx="0">
                    <c:v>5.5861435713737251</c:v>
                  </c:pt>
                  <c:pt idx="1">
                    <c:v>3.2880465325174453</c:v>
                  </c:pt>
                  <c:pt idx="2">
                    <c:v>1.1667261889578024</c:v>
                  </c:pt>
                  <c:pt idx="3">
                    <c:v>0.56568542494924101</c:v>
                  </c:pt>
                  <c:pt idx="4">
                    <c:v>1.5980613254815961</c:v>
                  </c:pt>
                  <c:pt idx="5">
                    <c:v>2.2415284963613562</c:v>
                  </c:pt>
                  <c:pt idx="6">
                    <c:v>2.7294321753800808</c:v>
                  </c:pt>
                </c:numCache>
              </c:numRef>
            </c:minus>
          </c:errBars>
          <c:xVal>
            <c:numRef>
              <c:f>Sheet1!$S$6:$S$12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xVal>
          <c:yVal>
            <c:numRef>
              <c:f>Sheet1!$T$6:$T$12</c:f>
              <c:numCache>
                <c:formatCode>General</c:formatCode>
                <c:ptCount val="7"/>
                <c:pt idx="0">
                  <c:v>62.55</c:v>
                </c:pt>
                <c:pt idx="1">
                  <c:v>23.475000000000001</c:v>
                </c:pt>
                <c:pt idx="2">
                  <c:v>17.524999999999999</c:v>
                </c:pt>
                <c:pt idx="3">
                  <c:v>16.8</c:v>
                </c:pt>
                <c:pt idx="4">
                  <c:v>15.309999999999999</c:v>
                </c:pt>
                <c:pt idx="5">
                  <c:v>15.315</c:v>
                </c:pt>
                <c:pt idx="6">
                  <c:v>13.61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E3-47BE-A210-F4C0392769B2}"/>
            </c:ext>
          </c:extLst>
        </c:ser>
        <c:ser>
          <c:idx val="1"/>
          <c:order val="1"/>
          <c:tx>
            <c:strRef>
              <c:f>Sheet1!$X$3</c:f>
              <c:strCache>
                <c:ptCount val="1"/>
                <c:pt idx="0">
                  <c:v>SM 2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Sheet1!$Y$6:$Y$12</c:f>
                <c:numCache>
                  <c:formatCode>General</c:formatCode>
                  <c:ptCount val="7"/>
                  <c:pt idx="0">
                    <c:v>8.6620580695352078</c:v>
                  </c:pt>
                  <c:pt idx="1">
                    <c:v>16.546298679765233</c:v>
                  </c:pt>
                  <c:pt idx="2">
                    <c:v>8.4499260351792369</c:v>
                  </c:pt>
                  <c:pt idx="3">
                    <c:v>6.3957808358323289</c:v>
                  </c:pt>
                  <c:pt idx="4">
                    <c:v>1.9516147160748709</c:v>
                  </c:pt>
                  <c:pt idx="5">
                    <c:v>6.3568899628670588</c:v>
                  </c:pt>
                  <c:pt idx="6">
                    <c:v>5.5225039610669446</c:v>
                  </c:pt>
                </c:numCache>
              </c:numRef>
            </c:plus>
            <c:minus>
              <c:numRef>
                <c:f>Sheet1!$Y$6:$Y$12</c:f>
                <c:numCache>
                  <c:formatCode>General</c:formatCode>
                  <c:ptCount val="7"/>
                  <c:pt idx="0">
                    <c:v>8.6620580695352078</c:v>
                  </c:pt>
                  <c:pt idx="1">
                    <c:v>16.546298679765233</c:v>
                  </c:pt>
                  <c:pt idx="2">
                    <c:v>8.4499260351792369</c:v>
                  </c:pt>
                  <c:pt idx="3">
                    <c:v>6.3957808358323289</c:v>
                  </c:pt>
                  <c:pt idx="4">
                    <c:v>1.9516147160748709</c:v>
                  </c:pt>
                  <c:pt idx="5">
                    <c:v>6.3568899628670588</c:v>
                  </c:pt>
                  <c:pt idx="6">
                    <c:v>5.5225039610669446</c:v>
                  </c:pt>
                </c:numCache>
              </c:numRef>
            </c:minus>
          </c:errBars>
          <c:xVal>
            <c:numRef>
              <c:f>Sheet1!$S$6:$S$12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xVal>
          <c:yVal>
            <c:numRef>
              <c:f>Sheet1!$X$6:$X$12</c:f>
              <c:numCache>
                <c:formatCode>General</c:formatCode>
                <c:ptCount val="7"/>
                <c:pt idx="0">
                  <c:v>88.724999999999994</c:v>
                </c:pt>
                <c:pt idx="1">
                  <c:v>52.75</c:v>
                </c:pt>
                <c:pt idx="2">
                  <c:v>27.974999999999998</c:v>
                </c:pt>
                <c:pt idx="3">
                  <c:v>19.502499999999998</c:v>
                </c:pt>
                <c:pt idx="4">
                  <c:v>14.55</c:v>
                </c:pt>
                <c:pt idx="5">
                  <c:v>16.245000000000001</c:v>
                </c:pt>
                <c:pt idx="6">
                  <c:v>14.875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E3-47BE-A210-F4C039276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969600"/>
        <c:axId val="218971520"/>
      </c:scatterChart>
      <c:valAx>
        <c:axId val="21896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EC</a:t>
                </a:r>
                <a:r>
                  <a:rPr lang="en-US" baseline="0"/>
                  <a:t> t</a:t>
                </a:r>
                <a:r>
                  <a:rPr lang="en-US"/>
                  <a:t>ime/ min</a:t>
                </a:r>
              </a:p>
            </c:rich>
          </c:tx>
          <c:layout>
            <c:manualLayout>
              <c:xMode val="edge"/>
              <c:yMode val="edge"/>
              <c:x val="0.45366622922134731"/>
              <c:y val="0.916460930664916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8971520"/>
        <c:crosses val="autoZero"/>
        <c:crossBetween val="midCat"/>
      </c:valAx>
      <c:valAx>
        <c:axId val="21897152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n-US" sz="11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Total phosphorus concentration/ mg/L</a:t>
                </a:r>
              </a:p>
            </c:rich>
          </c:tx>
          <c:layout>
            <c:manualLayout>
              <c:xMode val="edge"/>
              <c:yMode val="edge"/>
              <c:x val="3.0443901935838808E-3"/>
              <c:y val="0.117983300867879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896960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5688976377955"/>
          <c:y val="5.5859944590259496E-2"/>
          <c:w val="0.14062095363079619"/>
          <c:h val="0.199588100267954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9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87E-2"/>
          <c:w val="0.71538175830236828"/>
          <c:h val="0.76596310877806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Sheet1!$S$58</c:f>
              <c:strCache>
                <c:ptCount val="1"/>
                <c:pt idx="0">
                  <c:v>&lt;45 μm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Sheet1!$T$58:$Z$58</c:f>
              <c:numCache>
                <c:formatCode>General</c:formatCode>
                <c:ptCount val="7"/>
                <c:pt idx="0">
                  <c:v>19.000000000000014</c:v>
                </c:pt>
                <c:pt idx="1">
                  <c:v>17.75</c:v>
                </c:pt>
                <c:pt idx="2">
                  <c:v>16.839999999999989</c:v>
                </c:pt>
                <c:pt idx="3">
                  <c:v>15.650000000000031</c:v>
                </c:pt>
                <c:pt idx="4">
                  <c:v>13.950000000000006</c:v>
                </c:pt>
                <c:pt idx="5">
                  <c:v>14.050000000000008</c:v>
                </c:pt>
                <c:pt idx="6">
                  <c:v>14.975000000000026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8-47EC-AB50-3529D80E7286}"/>
            </c:ext>
          </c:extLst>
        </c:ser>
        <c:ser>
          <c:idx val="1"/>
          <c:order val="1"/>
          <c:tx>
            <c:strRef>
              <c:f>Sheet1!$S$59</c:f>
              <c:strCache>
                <c:ptCount val="1"/>
                <c:pt idx="0">
                  <c:v>45~150 μm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Sheet1!$T$59:$Z$59</c:f>
              <c:numCache>
                <c:formatCode>General</c:formatCode>
                <c:ptCount val="7"/>
                <c:pt idx="0">
                  <c:v>1.1400000000000021</c:v>
                </c:pt>
                <c:pt idx="1">
                  <c:v>0.82999999999999741</c:v>
                </c:pt>
                <c:pt idx="2">
                  <c:v>0.80000000000000071</c:v>
                </c:pt>
                <c:pt idx="3">
                  <c:v>0.83999999999999631</c:v>
                </c:pt>
                <c:pt idx="4">
                  <c:v>1.0700000000000043</c:v>
                </c:pt>
                <c:pt idx="5">
                  <c:v>1.0099999999999998</c:v>
                </c:pt>
                <c:pt idx="6">
                  <c:v>0.88999999999999635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48-47EC-AB50-3529D80E7286}"/>
            </c:ext>
          </c:extLst>
        </c:ser>
        <c:ser>
          <c:idx val="2"/>
          <c:order val="2"/>
          <c:tx>
            <c:strRef>
              <c:f>Sheet1!$S$60</c:f>
              <c:strCache>
                <c:ptCount val="1"/>
                <c:pt idx="0">
                  <c:v>150~250 μm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Sheet1!$T$60:$Z$60</c:f>
              <c:numCache>
                <c:formatCode>General</c:formatCode>
                <c:ptCount val="7"/>
                <c:pt idx="0">
                  <c:v>0.28500000000000747</c:v>
                </c:pt>
                <c:pt idx="1">
                  <c:v>0.34000000000000696</c:v>
                </c:pt>
                <c:pt idx="2">
                  <c:v>0.26999999999999247</c:v>
                </c:pt>
                <c:pt idx="3">
                  <c:v>0.57000000000000384</c:v>
                </c:pt>
                <c:pt idx="4">
                  <c:v>1.0000000000000009</c:v>
                </c:pt>
                <c:pt idx="5">
                  <c:v>1.4399999999999968</c:v>
                </c:pt>
                <c:pt idx="6">
                  <c:v>0.63999999999999613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48-47EC-AB50-3529D80E7286}"/>
            </c:ext>
          </c:extLst>
        </c:ser>
        <c:ser>
          <c:idx val="3"/>
          <c:order val="3"/>
          <c:tx>
            <c:strRef>
              <c:f>Sheet1!$S$61</c:f>
              <c:strCache>
                <c:ptCount val="1"/>
                <c:pt idx="0">
                  <c:v>250~425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Sheet1!$T$61:$Z$61</c:f>
              <c:numCache>
                <c:formatCode>General</c:formatCode>
                <c:ptCount val="7"/>
                <c:pt idx="0">
                  <c:v>0.33000000000000251</c:v>
                </c:pt>
                <c:pt idx="1">
                  <c:v>0.28000000000001357</c:v>
                </c:pt>
                <c:pt idx="2">
                  <c:v>0.62999999999999723</c:v>
                </c:pt>
                <c:pt idx="3">
                  <c:v>0.96999999999998199</c:v>
                </c:pt>
                <c:pt idx="4">
                  <c:v>1.3800000000000034</c:v>
                </c:pt>
                <c:pt idx="5">
                  <c:v>0.869999999999993</c:v>
                </c:pt>
                <c:pt idx="6">
                  <c:v>0.63500000000000223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48-47EC-AB50-3529D80E7286}"/>
            </c:ext>
          </c:extLst>
        </c:ser>
        <c:ser>
          <c:idx val="4"/>
          <c:order val="4"/>
          <c:tx>
            <c:strRef>
              <c:f>Sheet1!$S$62</c:f>
              <c:strCache>
                <c:ptCount val="1"/>
                <c:pt idx="0">
                  <c:v>425~850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Sheet1!$T$62:$Z$62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0.21999999999999797</c:v>
                </c:pt>
                <c:pt idx="4">
                  <c:v>0.12999999999998568</c:v>
                </c:pt>
                <c:pt idx="5">
                  <c:v>0.8899999999999908</c:v>
                </c:pt>
                <c:pt idx="6">
                  <c:v>0.75499999999999456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48-47EC-AB50-3529D80E7286}"/>
            </c:ext>
          </c:extLst>
        </c:ser>
        <c:ser>
          <c:idx val="5"/>
          <c:order val="5"/>
          <c:tx>
            <c:strRef>
              <c:f>Sheet1!$S$63</c:f>
              <c:strCache>
                <c:ptCount val="1"/>
                <c:pt idx="0">
                  <c:v>850~2000 μm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Sheet1!$T$63:$Z$63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3.9999999999995595E-2</c:v>
                </c:pt>
                <c:pt idx="6">
                  <c:v>0.12000000000000899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48-47EC-AB50-3529D80E7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202176"/>
        <c:axId val="225204096"/>
      </c:barChart>
      <c:catAx>
        <c:axId val="2252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/>
                  <a:t>EC time/ min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520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0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PSD/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202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1470406824146979"/>
          <c:y val="5.5431840551181111E-2"/>
          <c:w val="0.1790528456670189"/>
          <c:h val="0.39822515428814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87E-2"/>
          <c:w val="0.71538175830236828"/>
          <c:h val="0.76596310877806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Sheet1!$AB$58</c:f>
              <c:strCache>
                <c:ptCount val="1"/>
                <c:pt idx="0">
                  <c:v>&lt;45 μm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Sheet1!$AC$58:$AI$58</c:f>
              <c:numCache>
                <c:formatCode>General</c:formatCode>
                <c:ptCount val="7"/>
                <c:pt idx="0">
                  <c:v>22.174999999999976</c:v>
                </c:pt>
                <c:pt idx="1">
                  <c:v>21.499999999999986</c:v>
                </c:pt>
                <c:pt idx="2">
                  <c:v>21.839999999999968</c:v>
                </c:pt>
                <c:pt idx="3">
                  <c:v>20.53</c:v>
                </c:pt>
                <c:pt idx="4">
                  <c:v>19.660000000000053</c:v>
                </c:pt>
                <c:pt idx="5">
                  <c:v>17.270000000000032</c:v>
                </c:pt>
                <c:pt idx="6">
                  <c:v>16.399999999999991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5-45F5-B878-291352A5A5F8}"/>
            </c:ext>
          </c:extLst>
        </c:ser>
        <c:ser>
          <c:idx val="1"/>
          <c:order val="1"/>
          <c:tx>
            <c:strRef>
              <c:f>Sheet1!$AB$59</c:f>
              <c:strCache>
                <c:ptCount val="1"/>
                <c:pt idx="0">
                  <c:v>45~150 μm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Sheet1!$AC$59:$AI$59</c:f>
              <c:numCache>
                <c:formatCode>General</c:formatCode>
                <c:ptCount val="7"/>
                <c:pt idx="0">
                  <c:v>1.5349999999999975</c:v>
                </c:pt>
                <c:pt idx="1">
                  <c:v>1.0199999999999987</c:v>
                </c:pt>
                <c:pt idx="2">
                  <c:v>1.0799999999999921</c:v>
                </c:pt>
                <c:pt idx="3">
                  <c:v>0.9500000000000286</c:v>
                </c:pt>
                <c:pt idx="4">
                  <c:v>1.0000000000000009</c:v>
                </c:pt>
                <c:pt idx="5">
                  <c:v>1.2299999999999978</c:v>
                </c:pt>
                <c:pt idx="6">
                  <c:v>0.869999999999993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5-45F5-B878-291352A5A5F8}"/>
            </c:ext>
          </c:extLst>
        </c:ser>
        <c:ser>
          <c:idx val="2"/>
          <c:order val="2"/>
          <c:tx>
            <c:strRef>
              <c:f>Sheet1!$AB$60</c:f>
              <c:strCache>
                <c:ptCount val="1"/>
                <c:pt idx="0">
                  <c:v>150~250 μm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Sheet1!$AC$60:$AI$60</c:f>
              <c:numCache>
                <c:formatCode>General</c:formatCode>
                <c:ptCount val="7"/>
                <c:pt idx="0">
                  <c:v>0.52000000000000379</c:v>
                </c:pt>
                <c:pt idx="1">
                  <c:v>0.50000000000002265</c:v>
                </c:pt>
                <c:pt idx="2">
                  <c:v>0.38000000000000256</c:v>
                </c:pt>
                <c:pt idx="3">
                  <c:v>0.63000000000000833</c:v>
                </c:pt>
                <c:pt idx="4">
                  <c:v>0.38999999999999035</c:v>
                </c:pt>
                <c:pt idx="5">
                  <c:v>0.9000000000000008</c:v>
                </c:pt>
                <c:pt idx="6">
                  <c:v>0.40999999999999925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5-45F5-B878-291352A5A5F8}"/>
            </c:ext>
          </c:extLst>
        </c:ser>
        <c:ser>
          <c:idx val="3"/>
          <c:order val="3"/>
          <c:tx>
            <c:strRef>
              <c:f>Sheet1!$AB$61</c:f>
              <c:strCache>
                <c:ptCount val="1"/>
                <c:pt idx="0">
                  <c:v>250~425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Sheet1!$AC$61:$AI$61</c:f>
              <c:numCache>
                <c:formatCode>General</c:formatCode>
                <c:ptCount val="7"/>
                <c:pt idx="0">
                  <c:v>0.38500000000000201</c:v>
                </c:pt>
                <c:pt idx="1">
                  <c:v>0.69999999999998952</c:v>
                </c:pt>
                <c:pt idx="2">
                  <c:v>0.32999999999998586</c:v>
                </c:pt>
                <c:pt idx="3">
                  <c:v>0.24000000000000687</c:v>
                </c:pt>
                <c:pt idx="4">
                  <c:v>1.0400000000000076</c:v>
                </c:pt>
                <c:pt idx="5">
                  <c:v>0.77000000000000401</c:v>
                </c:pt>
                <c:pt idx="6">
                  <c:v>0.46000000000001595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D5-45F5-B878-291352A5A5F8}"/>
            </c:ext>
          </c:extLst>
        </c:ser>
        <c:ser>
          <c:idx val="4"/>
          <c:order val="4"/>
          <c:tx>
            <c:strRef>
              <c:f>Sheet1!$AB$62</c:f>
              <c:strCache>
                <c:ptCount val="1"/>
                <c:pt idx="0">
                  <c:v>425~850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Sheet1!$AC$62:$AI$62</c:f>
              <c:numCache>
                <c:formatCode>General</c:formatCode>
                <c:ptCount val="7"/>
                <c:pt idx="0">
                  <c:v>0</c:v>
                </c:pt>
                <c:pt idx="1">
                  <c:v>0.23000000000001908</c:v>
                </c:pt>
                <c:pt idx="2">
                  <c:v>0.29000000000001247</c:v>
                </c:pt>
                <c:pt idx="3">
                  <c:v>0.21999999999999797</c:v>
                </c:pt>
                <c:pt idx="4">
                  <c:v>0.27999999999999137</c:v>
                </c:pt>
                <c:pt idx="5">
                  <c:v>0.42999999999999705</c:v>
                </c:pt>
                <c:pt idx="6">
                  <c:v>0.52000000000000934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5-45F5-B878-291352A5A5F8}"/>
            </c:ext>
          </c:extLst>
        </c:ser>
        <c:ser>
          <c:idx val="5"/>
          <c:order val="5"/>
          <c:tx>
            <c:strRef>
              <c:f>Sheet1!$AB$63</c:f>
              <c:strCache>
                <c:ptCount val="1"/>
                <c:pt idx="0">
                  <c:v>850~2000 μm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Sheet1!$AC$56:$AI$56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Sheet1!$AC$63:$AI$63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4.9999999999994493E-2</c:v>
                </c:pt>
                <c:pt idx="6">
                  <c:v>0.51000000000001044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D5-45F5-B878-291352A5A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519488"/>
        <c:axId val="225533952"/>
      </c:barChart>
      <c:catAx>
        <c:axId val="22551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/>
                  <a:t>EC time/ min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55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3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PSD/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5194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81470406824146979"/>
          <c:y val="5.5431840551181111E-2"/>
          <c:w val="0.1790528456670189"/>
          <c:h val="0.398225154288146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933E-2"/>
          <c:w val="0.8755936445047362"/>
          <c:h val="0.79837051618547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Sheet1!$S$32</c:f>
              <c:strCache>
                <c:ptCount val="1"/>
                <c:pt idx="0">
                  <c:v>SM 1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Sheet1!$V$104:$AB$104</c:f>
              <c:numCache>
                <c:formatCode>0.00</c:formatCode>
                <c:ptCount val="7"/>
                <c:pt idx="0">
                  <c:v>34.0601619716806</c:v>
                </c:pt>
                <c:pt idx="1">
                  <c:v>33.466003879254927</c:v>
                </c:pt>
                <c:pt idx="2">
                  <c:v>39.03014139004442</c:v>
                </c:pt>
                <c:pt idx="3">
                  <c:v>55.744728338658234</c:v>
                </c:pt>
                <c:pt idx="4">
                  <c:v>66.554623352753623</c:v>
                </c:pt>
                <c:pt idx="5">
                  <c:v>87.765692513675674</c:v>
                </c:pt>
                <c:pt idx="6">
                  <c:v>78.639374056939147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E-41D9-8534-C1A82484608C}"/>
            </c:ext>
          </c:extLst>
        </c:ser>
        <c:ser>
          <c:idx val="1"/>
          <c:order val="1"/>
          <c:tx>
            <c:strRef>
              <c:f>Sheet1!$AB$32</c:f>
              <c:strCache>
                <c:ptCount val="1"/>
                <c:pt idx="0">
                  <c:v>SM 2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Sheet1!$AE$100:$AK$100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Sheet1!$AE$104:$AK$104</c:f>
              <c:numCache>
                <c:formatCode>0.00</c:formatCode>
                <c:ptCount val="7"/>
                <c:pt idx="0">
                  <c:v>35.843700340899161</c:v>
                </c:pt>
                <c:pt idx="1">
                  <c:v>44.530276969231714</c:v>
                </c:pt>
                <c:pt idx="2">
                  <c:v>40.505472188141361</c:v>
                </c:pt>
                <c:pt idx="3">
                  <c:v>39.887590895527254</c:v>
                </c:pt>
                <c:pt idx="4">
                  <c:v>51.286644453183584</c:v>
                </c:pt>
                <c:pt idx="5">
                  <c:v>62.453673332428025</c:v>
                </c:pt>
                <c:pt idx="6">
                  <c:v>89.307125278884229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E-41D9-8534-C1A824846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41120"/>
        <c:axId val="225571968"/>
      </c:barChart>
      <c:catAx>
        <c:axId val="22554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 time/ min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557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5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Average particle size/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5411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251268591426016"/>
          <c:y val="5.5143627879848398E-3"/>
          <c:w val="0.18253376337827576"/>
          <c:h val="0.11807378244386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341015433657002"/>
          <c:y val="6.233248602021587E-2"/>
          <c:w val="0.56260389326334226"/>
          <c:h val="0.76596310877806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Sheet1!$S$58</c:f>
              <c:strCache>
                <c:ptCount val="1"/>
                <c:pt idx="0">
                  <c:v>&lt;45 μm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Sheet1!$T$58:$Z$58</c:f>
              <c:numCache>
                <c:formatCode>General</c:formatCode>
                <c:ptCount val="7"/>
                <c:pt idx="0">
                  <c:v>19.000000000000014</c:v>
                </c:pt>
                <c:pt idx="1">
                  <c:v>17.75</c:v>
                </c:pt>
                <c:pt idx="2">
                  <c:v>16.839999999999989</c:v>
                </c:pt>
                <c:pt idx="3">
                  <c:v>15.650000000000031</c:v>
                </c:pt>
                <c:pt idx="4">
                  <c:v>13.950000000000006</c:v>
                </c:pt>
                <c:pt idx="5">
                  <c:v>14.050000000000008</c:v>
                </c:pt>
                <c:pt idx="6">
                  <c:v>14.975000000000026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2-4185-B1EB-8B5FADE21CFF}"/>
            </c:ext>
          </c:extLst>
        </c:ser>
        <c:ser>
          <c:idx val="1"/>
          <c:order val="1"/>
          <c:tx>
            <c:strRef>
              <c:f>Sheet1!$S$59</c:f>
              <c:strCache>
                <c:ptCount val="1"/>
                <c:pt idx="0">
                  <c:v>45~150 μm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Sheet1!$T$59:$Z$59</c:f>
              <c:numCache>
                <c:formatCode>General</c:formatCode>
                <c:ptCount val="7"/>
                <c:pt idx="0">
                  <c:v>1.1400000000000021</c:v>
                </c:pt>
                <c:pt idx="1">
                  <c:v>0.82999999999999741</c:v>
                </c:pt>
                <c:pt idx="2">
                  <c:v>0.80000000000000071</c:v>
                </c:pt>
                <c:pt idx="3">
                  <c:v>0.83999999999999631</c:v>
                </c:pt>
                <c:pt idx="4">
                  <c:v>1.0700000000000043</c:v>
                </c:pt>
                <c:pt idx="5">
                  <c:v>1.0099999999999998</c:v>
                </c:pt>
                <c:pt idx="6">
                  <c:v>0.88999999999999635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B2-4185-B1EB-8B5FADE21CFF}"/>
            </c:ext>
          </c:extLst>
        </c:ser>
        <c:ser>
          <c:idx val="2"/>
          <c:order val="2"/>
          <c:tx>
            <c:strRef>
              <c:f>Sheet1!$S$60</c:f>
              <c:strCache>
                <c:ptCount val="1"/>
                <c:pt idx="0">
                  <c:v>150~250 μm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Sheet1!$T$60:$Z$60</c:f>
              <c:numCache>
                <c:formatCode>General</c:formatCode>
                <c:ptCount val="7"/>
                <c:pt idx="0">
                  <c:v>0.28500000000000747</c:v>
                </c:pt>
                <c:pt idx="1">
                  <c:v>0.34000000000000696</c:v>
                </c:pt>
                <c:pt idx="2">
                  <c:v>0.26999999999999247</c:v>
                </c:pt>
                <c:pt idx="3">
                  <c:v>0.57000000000000384</c:v>
                </c:pt>
                <c:pt idx="4">
                  <c:v>1.0000000000000009</c:v>
                </c:pt>
                <c:pt idx="5">
                  <c:v>1.4399999999999968</c:v>
                </c:pt>
                <c:pt idx="6">
                  <c:v>0.63999999999999613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B2-4185-B1EB-8B5FADE21CFF}"/>
            </c:ext>
          </c:extLst>
        </c:ser>
        <c:ser>
          <c:idx val="3"/>
          <c:order val="3"/>
          <c:tx>
            <c:strRef>
              <c:f>Sheet1!$S$61</c:f>
              <c:strCache>
                <c:ptCount val="1"/>
                <c:pt idx="0">
                  <c:v>250~425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Sheet1!$T$61:$Z$61</c:f>
              <c:numCache>
                <c:formatCode>General</c:formatCode>
                <c:ptCount val="7"/>
                <c:pt idx="0">
                  <c:v>0.33000000000000251</c:v>
                </c:pt>
                <c:pt idx="1">
                  <c:v>0.28000000000001357</c:v>
                </c:pt>
                <c:pt idx="2">
                  <c:v>0.62999999999999723</c:v>
                </c:pt>
                <c:pt idx="3">
                  <c:v>0.96999999999998199</c:v>
                </c:pt>
                <c:pt idx="4">
                  <c:v>1.3800000000000034</c:v>
                </c:pt>
                <c:pt idx="5">
                  <c:v>0.869999999999993</c:v>
                </c:pt>
                <c:pt idx="6">
                  <c:v>0.63500000000000223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B2-4185-B1EB-8B5FADE21CFF}"/>
            </c:ext>
          </c:extLst>
        </c:ser>
        <c:ser>
          <c:idx val="4"/>
          <c:order val="4"/>
          <c:tx>
            <c:strRef>
              <c:f>Sheet1!$S$62</c:f>
              <c:strCache>
                <c:ptCount val="1"/>
                <c:pt idx="0">
                  <c:v>425~850 μm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Sheet1!$T$62:$Z$62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0.21999999999999797</c:v>
                </c:pt>
                <c:pt idx="4">
                  <c:v>0.12999999999998568</c:v>
                </c:pt>
                <c:pt idx="5">
                  <c:v>0.8899999999999908</c:v>
                </c:pt>
                <c:pt idx="6">
                  <c:v>0.75499999999999456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B2-4185-B1EB-8B5FADE21CFF}"/>
            </c:ext>
          </c:extLst>
        </c:ser>
        <c:ser>
          <c:idx val="5"/>
          <c:order val="5"/>
          <c:tx>
            <c:strRef>
              <c:f>Sheet1!$S$63</c:f>
              <c:strCache>
                <c:ptCount val="1"/>
                <c:pt idx="0">
                  <c:v>850~2000 μm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Sheet1!$T$56:$Z$56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100</c:v>
                </c:pt>
                <c:pt idx="4">
                  <c:v>140</c:v>
                </c:pt>
                <c:pt idx="5">
                  <c:v>180</c:v>
                </c:pt>
                <c:pt idx="6">
                  <c:v>220</c:v>
                </c:pt>
              </c:numCache>
            </c:numRef>
          </c:cat>
          <c:val>
            <c:numRef>
              <c:f>Sheet1!$T$63:$Z$63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3.9999999999995595E-2</c:v>
                </c:pt>
                <c:pt idx="6">
                  <c:v>0.12000000000000899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B2-4185-B1EB-8B5FADE21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74912"/>
        <c:axId val="225977088"/>
      </c:barChart>
      <c:lineChart>
        <c:grouping val="standard"/>
        <c:varyColors val="0"/>
        <c:ser>
          <c:idx val="6"/>
          <c:order val="6"/>
          <c:tx>
            <c:strRef>
              <c:f>Sheet1!$S$98</c:f>
              <c:strCache>
                <c:ptCount val="1"/>
                <c:pt idx="0">
                  <c:v>Average particle size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5"/>
            <c:spPr>
              <a:solidFill>
                <a:sysClr val="windowText" lastClr="000000"/>
              </a:solidFill>
              <a:ln>
                <a:solidFill>
                  <a:srgbClr val="0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Sheet1!$V$105:$AB$105</c:f>
                <c:numCache>
                  <c:formatCode>General</c:formatCode>
                  <c:ptCount val="7"/>
                  <c:pt idx="0">
                    <c:v>0.31660007289120901</c:v>
                  </c:pt>
                  <c:pt idx="1">
                    <c:v>1.0511995751537178</c:v>
                  </c:pt>
                  <c:pt idx="2">
                    <c:v>3.3170863977511234</c:v>
                  </c:pt>
                  <c:pt idx="3">
                    <c:v>2.3221828540059923</c:v>
                  </c:pt>
                  <c:pt idx="4">
                    <c:v>17.317416475079515</c:v>
                  </c:pt>
                  <c:pt idx="5">
                    <c:v>21.796682374810828</c:v>
                  </c:pt>
                  <c:pt idx="6">
                    <c:v>9.146225808102729</c:v>
                  </c:pt>
                </c:numCache>
              </c:numRef>
            </c:plus>
            <c:minus>
              <c:numRef>
                <c:f>Sheet1!$V$105:$AB$105</c:f>
                <c:numCache>
                  <c:formatCode>General</c:formatCode>
                  <c:ptCount val="7"/>
                  <c:pt idx="0">
                    <c:v>0.31660007289120901</c:v>
                  </c:pt>
                  <c:pt idx="1">
                    <c:v>1.0511995751537178</c:v>
                  </c:pt>
                  <c:pt idx="2">
                    <c:v>3.3170863977511234</c:v>
                  </c:pt>
                  <c:pt idx="3">
                    <c:v>2.3221828540059923</c:v>
                  </c:pt>
                  <c:pt idx="4">
                    <c:v>17.317416475079515</c:v>
                  </c:pt>
                  <c:pt idx="5">
                    <c:v>21.796682374810828</c:v>
                  </c:pt>
                  <c:pt idx="6">
                    <c:v>9.146225808102729</c:v>
                  </c:pt>
                </c:numCache>
              </c:numRef>
            </c:minus>
          </c:errBars>
          <c:val>
            <c:numRef>
              <c:f>Sheet1!$V$104:$AB$104</c:f>
              <c:numCache>
                <c:formatCode>0.00</c:formatCode>
                <c:ptCount val="7"/>
                <c:pt idx="0">
                  <c:v>34.0601619716806</c:v>
                </c:pt>
                <c:pt idx="1">
                  <c:v>33.466003879254927</c:v>
                </c:pt>
                <c:pt idx="2">
                  <c:v>39.03014139004442</c:v>
                </c:pt>
                <c:pt idx="3">
                  <c:v>55.744728338658234</c:v>
                </c:pt>
                <c:pt idx="4">
                  <c:v>66.554623352753623</c:v>
                </c:pt>
                <c:pt idx="5">
                  <c:v>87.765692513675674</c:v>
                </c:pt>
                <c:pt idx="6">
                  <c:v>78.639374056939147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B2-4185-B1EB-8B5FADE21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981184"/>
        <c:axId val="225979008"/>
      </c:lineChart>
      <c:catAx>
        <c:axId val="22597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/>
                  <a:t>EC time/ min</a:t>
                </a:r>
              </a:p>
            </c:rich>
          </c:tx>
          <c:layout>
            <c:manualLayout>
              <c:xMode val="edge"/>
              <c:yMode val="edge"/>
              <c:x val="0.34896194225721788"/>
              <c:y val="0.91401319626713329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en-US"/>
          </a:p>
        </c:txPr>
        <c:crossAx val="22597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977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 b="1"/>
                </a:pPr>
                <a:r>
                  <a:rPr lang="en-US"/>
                  <a:t>PSD/ g/L</a:t>
                </a:r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5974912"/>
        <c:crosses val="autoZero"/>
        <c:crossBetween val="between"/>
      </c:valAx>
      <c:valAx>
        <c:axId val="2259790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Average particle size/ </a:t>
                </a:r>
                <a:r>
                  <a:rPr lang="el-GR" b="1"/>
                  <a:t>μ</a:t>
                </a:r>
                <a:r>
                  <a:rPr lang="en-US" b="1"/>
                  <a:t>m</a:t>
                </a:r>
              </a:p>
            </c:rich>
          </c:tx>
          <c:layout>
            <c:manualLayout>
              <c:xMode val="edge"/>
              <c:yMode val="edge"/>
              <c:x val="0.7270045931758532"/>
              <c:y val="0.156147200349956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5981184"/>
        <c:crosses val="max"/>
        <c:crossBetween val="between"/>
        <c:majorUnit val="20"/>
      </c:valAx>
      <c:catAx>
        <c:axId val="22598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9790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8611111111111109"/>
          <c:y val="1.8394940215806361E-2"/>
          <c:w val="0.21388888888888891"/>
          <c:h val="0.626068095654710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13</xdr:row>
      <xdr:rowOff>100012</xdr:rowOff>
    </xdr:from>
    <xdr:to>
      <xdr:col>15</xdr:col>
      <xdr:colOff>295275</xdr:colOff>
      <xdr:row>27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13</xdr:row>
      <xdr:rowOff>38100</xdr:rowOff>
    </xdr:from>
    <xdr:to>
      <xdr:col>7</xdr:col>
      <xdr:colOff>419100</xdr:colOff>
      <xdr:row>27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41</xdr:row>
      <xdr:rowOff>23812</xdr:rowOff>
    </xdr:from>
    <xdr:to>
      <xdr:col>7</xdr:col>
      <xdr:colOff>419100</xdr:colOff>
      <xdr:row>55</xdr:row>
      <xdr:rowOff>100012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41</xdr:row>
      <xdr:rowOff>0</xdr:rowOff>
    </xdr:from>
    <xdr:to>
      <xdr:col>15</xdr:col>
      <xdr:colOff>304800</xdr:colOff>
      <xdr:row>55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14</xdr:row>
      <xdr:rowOff>0</xdr:rowOff>
    </xdr:from>
    <xdr:to>
      <xdr:col>25</xdr:col>
      <xdr:colOff>304800</xdr:colOff>
      <xdr:row>28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161925</xdr:colOff>
      <xdr:row>66</xdr:row>
      <xdr:rowOff>23812</xdr:rowOff>
    </xdr:from>
    <xdr:to>
      <xdr:col>25</xdr:col>
      <xdr:colOff>466725</xdr:colOff>
      <xdr:row>80</xdr:row>
      <xdr:rowOff>100012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0</xdr:colOff>
      <xdr:row>66</xdr:row>
      <xdr:rowOff>0</xdr:rowOff>
    </xdr:from>
    <xdr:to>
      <xdr:col>34</xdr:col>
      <xdr:colOff>304800</xdr:colOff>
      <xdr:row>80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171450</xdr:colOff>
      <xdr:row>106</xdr:row>
      <xdr:rowOff>109537</xdr:rowOff>
    </xdr:from>
    <xdr:to>
      <xdr:col>25</xdr:col>
      <xdr:colOff>476250</xdr:colOff>
      <xdr:row>120</xdr:row>
      <xdr:rowOff>185737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28575</xdr:colOff>
      <xdr:row>81</xdr:row>
      <xdr:rowOff>104775</xdr:rowOff>
    </xdr:from>
    <xdr:to>
      <xdr:col>25</xdr:col>
      <xdr:colOff>333375</xdr:colOff>
      <xdr:row>95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9525</xdr:colOff>
      <xdr:row>81</xdr:row>
      <xdr:rowOff>95250</xdr:rowOff>
    </xdr:from>
    <xdr:to>
      <xdr:col>34</xdr:col>
      <xdr:colOff>314325</xdr:colOff>
      <xdr:row>95</xdr:row>
      <xdr:rowOff>171450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542925</xdr:colOff>
      <xdr:row>16</xdr:row>
      <xdr:rowOff>28575</xdr:rowOff>
    </xdr:from>
    <xdr:to>
      <xdr:col>45</xdr:col>
      <xdr:colOff>238125</xdr:colOff>
      <xdr:row>30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171450</xdr:colOff>
      <xdr:row>46</xdr:row>
      <xdr:rowOff>42862</xdr:rowOff>
    </xdr:from>
    <xdr:to>
      <xdr:col>45</xdr:col>
      <xdr:colOff>476250</xdr:colOff>
      <xdr:row>60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48</xdr:col>
      <xdr:colOff>47625</xdr:colOff>
      <xdr:row>45</xdr:row>
      <xdr:rowOff>180975</xdr:rowOff>
    </xdr:from>
    <xdr:to>
      <xdr:col>55</xdr:col>
      <xdr:colOff>352425</xdr:colOff>
      <xdr:row>60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70</xdr:col>
      <xdr:colOff>28575</xdr:colOff>
      <xdr:row>1</xdr:row>
      <xdr:rowOff>76200</xdr:rowOff>
    </xdr:from>
    <xdr:to>
      <xdr:col>83</xdr:col>
      <xdr:colOff>29261</xdr:colOff>
      <xdr:row>8</xdr:row>
      <xdr:rowOff>120515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5994975" y="266700"/>
          <a:ext cx="7925487" cy="137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aike.baidu.com/view/244936.htm?fr=aladdin" TargetMode="External"/><Relationship Id="rId1" Type="http://schemas.openxmlformats.org/officeDocument/2006/relationships/hyperlink" Target="http://baike.baidu.com/view/244936.htm?fr=aladdi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30"/>
  <sheetViews>
    <sheetView tabSelected="1" topLeftCell="BD1" zoomScale="96" zoomScaleNormal="96" workbookViewId="0">
      <selection activeCell="AN39" sqref="AN39"/>
    </sheetView>
  </sheetViews>
  <sheetFormatPr defaultRowHeight="14.4"/>
  <cols>
    <col min="1" max="39" width="8.88671875" style="2"/>
    <col min="40" max="40" width="14.33203125" style="2" customWidth="1"/>
    <col min="41" max="41" width="8.6640625" style="2" customWidth="1"/>
    <col min="42" max="42" width="14.109375" style="2" customWidth="1"/>
    <col min="43" max="44" width="8.88671875" style="2"/>
    <col min="45" max="45" width="15.21875" style="2" customWidth="1"/>
    <col min="46" max="46" width="8.88671875" style="2"/>
    <col min="47" max="47" width="13.5546875" style="2" customWidth="1"/>
    <col min="48" max="59" width="8.88671875" style="2"/>
    <col min="60" max="60" width="15.5546875" style="2" customWidth="1"/>
    <col min="61" max="16384" width="8.88671875" style="2"/>
  </cols>
  <sheetData>
    <row r="1" spans="1:82">
      <c r="A1" s="1" t="s">
        <v>0</v>
      </c>
      <c r="S1" s="1" t="s">
        <v>37</v>
      </c>
      <c r="AM1" s="1" t="s">
        <v>67</v>
      </c>
      <c r="BS1" s="1" t="s">
        <v>103</v>
      </c>
    </row>
    <row r="2" spans="1:82">
      <c r="A2" s="3" t="s">
        <v>61</v>
      </c>
      <c r="S2" s="3" t="s">
        <v>61</v>
      </c>
      <c r="AM2" s="3" t="s">
        <v>61</v>
      </c>
      <c r="BH2" s="4" t="s">
        <v>16</v>
      </c>
      <c r="BI2" s="5" t="s">
        <v>14</v>
      </c>
      <c r="BJ2" s="5"/>
      <c r="BK2" s="5"/>
      <c r="BL2" s="5"/>
      <c r="BM2" s="32" t="s">
        <v>15</v>
      </c>
      <c r="BN2" s="29"/>
      <c r="BO2" s="29"/>
      <c r="BP2" s="29"/>
    </row>
    <row r="3" spans="1:82" ht="15" customHeight="1">
      <c r="B3" s="23" t="s">
        <v>8</v>
      </c>
      <c r="C3" s="24"/>
      <c r="D3" s="27"/>
      <c r="E3" s="6" t="s">
        <v>9</v>
      </c>
      <c r="F3" s="6"/>
      <c r="G3" s="6"/>
      <c r="I3" s="24" t="s">
        <v>26</v>
      </c>
      <c r="J3" s="24"/>
      <c r="K3" s="27"/>
      <c r="L3" s="6" t="s">
        <v>91</v>
      </c>
      <c r="M3" s="6"/>
      <c r="N3" s="6"/>
      <c r="T3" s="6" t="s">
        <v>14</v>
      </c>
      <c r="U3" s="6"/>
      <c r="V3" s="6"/>
      <c r="X3" s="6" t="s">
        <v>15</v>
      </c>
      <c r="Y3" s="6"/>
      <c r="Z3" s="6"/>
      <c r="AN3" s="5" t="s">
        <v>14</v>
      </c>
      <c r="AO3" s="5"/>
      <c r="AP3" s="5"/>
      <c r="AQ3" s="5"/>
      <c r="AR3" s="8"/>
      <c r="AS3" s="5" t="s">
        <v>15</v>
      </c>
      <c r="AT3" s="5"/>
      <c r="AU3" s="5"/>
      <c r="AV3" s="5"/>
      <c r="BH3" s="4"/>
      <c r="BI3" s="9" t="s">
        <v>11</v>
      </c>
      <c r="BJ3" s="9"/>
      <c r="BK3" s="32" t="s">
        <v>75</v>
      </c>
      <c r="BL3" s="30"/>
      <c r="BM3" s="34" t="s">
        <v>11</v>
      </c>
      <c r="BN3" s="35"/>
      <c r="BO3" s="5" t="s">
        <v>75</v>
      </c>
      <c r="BP3" s="5"/>
    </row>
    <row r="4" spans="1:82" ht="15" customHeight="1">
      <c r="A4" s="10" t="s">
        <v>1</v>
      </c>
      <c r="B4" s="25" t="s">
        <v>4</v>
      </c>
      <c r="C4" s="26" t="s">
        <v>3</v>
      </c>
      <c r="D4" s="28" t="s">
        <v>6</v>
      </c>
      <c r="E4" s="2" t="s">
        <v>4</v>
      </c>
      <c r="F4" s="2" t="s">
        <v>3</v>
      </c>
      <c r="G4" s="2" t="s">
        <v>6</v>
      </c>
      <c r="I4" s="26" t="s">
        <v>4</v>
      </c>
      <c r="J4" s="26" t="s">
        <v>3</v>
      </c>
      <c r="K4" s="28" t="s">
        <v>6</v>
      </c>
      <c r="L4" s="2" t="s">
        <v>4</v>
      </c>
      <c r="M4" s="2" t="s">
        <v>3</v>
      </c>
      <c r="N4" s="2" t="s">
        <v>6</v>
      </c>
      <c r="S4" s="10" t="s">
        <v>1</v>
      </c>
      <c r="T4" s="2" t="s">
        <v>4</v>
      </c>
      <c r="U4" s="2" t="s">
        <v>3</v>
      </c>
      <c r="V4" s="2" t="s">
        <v>6</v>
      </c>
      <c r="X4" s="2" t="s">
        <v>4</v>
      </c>
      <c r="Y4" s="2" t="s">
        <v>3</v>
      </c>
      <c r="Z4" s="2" t="s">
        <v>6</v>
      </c>
      <c r="AM4" s="2" t="s">
        <v>60</v>
      </c>
      <c r="AN4" s="25" t="s">
        <v>62</v>
      </c>
      <c r="AO4" s="28" t="s">
        <v>3</v>
      </c>
      <c r="AP4" s="2" t="s">
        <v>63</v>
      </c>
      <c r="AQ4" s="2" t="s">
        <v>3</v>
      </c>
      <c r="AS4" s="26" t="s">
        <v>64</v>
      </c>
      <c r="AT4" s="28" t="s">
        <v>3</v>
      </c>
      <c r="AU4" s="2" t="s">
        <v>65</v>
      </c>
      <c r="AV4" s="2" t="s">
        <v>3</v>
      </c>
      <c r="BH4" s="4"/>
      <c r="BI4" s="2" t="s">
        <v>89</v>
      </c>
      <c r="BJ4" s="2" t="s">
        <v>61</v>
      </c>
      <c r="BK4" s="25" t="s">
        <v>89</v>
      </c>
      <c r="BL4" s="28" t="s">
        <v>61</v>
      </c>
      <c r="BM4" s="25" t="s">
        <v>89</v>
      </c>
      <c r="BN4" s="28" t="s">
        <v>61</v>
      </c>
      <c r="BO4" s="2" t="s">
        <v>89</v>
      </c>
      <c r="BP4" s="2" t="s">
        <v>61</v>
      </c>
    </row>
    <row r="5" spans="1:82" ht="15.6">
      <c r="A5" s="11" t="s">
        <v>2</v>
      </c>
      <c r="B5" s="25" t="s">
        <v>5</v>
      </c>
      <c r="C5" s="26"/>
      <c r="D5" s="28" t="s">
        <v>7</v>
      </c>
      <c r="E5" s="2" t="s">
        <v>5</v>
      </c>
      <c r="G5" s="2" t="s">
        <v>7</v>
      </c>
      <c r="I5" s="26" t="s">
        <v>5</v>
      </c>
      <c r="J5" s="26"/>
      <c r="K5" s="28" t="s">
        <v>7</v>
      </c>
      <c r="L5" s="2" t="s">
        <v>5</v>
      </c>
      <c r="N5" s="2" t="s">
        <v>7</v>
      </c>
      <c r="S5" s="11" t="s">
        <v>2</v>
      </c>
      <c r="T5" s="2" t="s">
        <v>5</v>
      </c>
      <c r="V5" s="2" t="s">
        <v>7</v>
      </c>
      <c r="X5" s="2" t="s">
        <v>5</v>
      </c>
      <c r="Z5" s="2" t="s">
        <v>5</v>
      </c>
      <c r="AM5" s="2" t="s">
        <v>2</v>
      </c>
      <c r="AN5" s="25" t="s">
        <v>5</v>
      </c>
      <c r="AO5" s="28"/>
      <c r="AP5" s="2" t="s">
        <v>5</v>
      </c>
      <c r="AS5" s="26" t="s">
        <v>5</v>
      </c>
      <c r="AT5" s="28"/>
      <c r="AU5" s="2" t="s">
        <v>5</v>
      </c>
      <c r="BH5" s="12" t="s">
        <v>17</v>
      </c>
      <c r="BI5" s="2" t="s">
        <v>18</v>
      </c>
      <c r="BJ5" s="2" t="s">
        <v>5</v>
      </c>
      <c r="BK5" s="25" t="s">
        <v>18</v>
      </c>
      <c r="BL5" s="28" t="s">
        <v>5</v>
      </c>
      <c r="BM5" s="25" t="s">
        <v>18</v>
      </c>
      <c r="BN5" s="28" t="s">
        <v>5</v>
      </c>
      <c r="BO5" s="2" t="s">
        <v>18</v>
      </c>
      <c r="BP5" s="2" t="s">
        <v>5</v>
      </c>
    </row>
    <row r="6" spans="1:82" ht="15.6">
      <c r="A6" s="11">
        <v>0</v>
      </c>
      <c r="B6" s="25">
        <v>67.3</v>
      </c>
      <c r="C6" s="26">
        <v>0.28284271247460296</v>
      </c>
      <c r="D6" s="28">
        <v>0</v>
      </c>
      <c r="E6" s="2">
        <v>264.29999999999995</v>
      </c>
      <c r="F6" s="11">
        <v>2.1213203435596424</v>
      </c>
      <c r="G6" s="2">
        <v>0</v>
      </c>
      <c r="I6" s="26">
        <v>99</v>
      </c>
      <c r="J6" s="26">
        <v>0.84852813742386912</v>
      </c>
      <c r="K6" s="28">
        <v>0</v>
      </c>
      <c r="L6" s="2">
        <v>593</v>
      </c>
      <c r="M6" s="2">
        <v>1.4142135623730951</v>
      </c>
      <c r="N6" s="2">
        <v>0</v>
      </c>
      <c r="S6" s="11">
        <v>0</v>
      </c>
      <c r="T6" s="2">
        <v>62.55</v>
      </c>
      <c r="U6" s="2">
        <v>5.5861435713737251</v>
      </c>
      <c r="V6" s="2">
        <v>0</v>
      </c>
      <c r="X6" s="2">
        <v>88.724999999999994</v>
      </c>
      <c r="Y6" s="2">
        <v>8.6620580695352078</v>
      </c>
      <c r="Z6" s="2">
        <v>0</v>
      </c>
      <c r="AM6" s="2">
        <v>0</v>
      </c>
      <c r="AN6" s="25">
        <v>438.99999999999994</v>
      </c>
      <c r="AO6" s="28">
        <v>1.4142135623731353</v>
      </c>
      <c r="AP6" s="2">
        <v>357.99999999999994</v>
      </c>
      <c r="AQ6" s="2">
        <v>2.8284271247461903</v>
      </c>
      <c r="AS6" s="26">
        <v>770</v>
      </c>
      <c r="AT6" s="28">
        <v>7.0710678118654755</v>
      </c>
      <c r="AU6" s="2">
        <v>597.5</v>
      </c>
      <c r="AV6" s="2">
        <v>3.5355339059327378</v>
      </c>
      <c r="BH6" s="11" t="s">
        <v>79</v>
      </c>
      <c r="BI6" s="13">
        <v>5.4499999999999993</v>
      </c>
      <c r="BJ6" s="13">
        <v>56.599999999999994</v>
      </c>
      <c r="BK6" s="33">
        <v>12.460000000000004</v>
      </c>
      <c r="BL6" s="31">
        <v>16.850000000000001</v>
      </c>
      <c r="BM6" s="33">
        <v>5.5100000000000149</v>
      </c>
      <c r="BN6" s="31">
        <v>51.400000000000006</v>
      </c>
      <c r="BO6" s="13">
        <v>9.1299999999999937</v>
      </c>
      <c r="BP6" s="13">
        <v>35.600000000000009</v>
      </c>
    </row>
    <row r="7" spans="1:82" ht="15.6">
      <c r="A7" s="11">
        <v>5</v>
      </c>
      <c r="B7" s="25">
        <v>62.79999999999999</v>
      </c>
      <c r="C7" s="26">
        <v>0.28284271247461801</v>
      </c>
      <c r="D7" s="28">
        <v>6.6864784546805458</v>
      </c>
      <c r="E7" s="2">
        <v>249.60000000000002</v>
      </c>
      <c r="F7" s="11">
        <v>0.84852813742382893</v>
      </c>
      <c r="G7" s="2">
        <v>5.56186152099884</v>
      </c>
      <c r="I7" s="26">
        <v>94.45</v>
      </c>
      <c r="J7" s="26">
        <v>1.2020815280171229</v>
      </c>
      <c r="K7" s="28">
        <v>4.5959595959595934</v>
      </c>
      <c r="L7" s="2">
        <v>525</v>
      </c>
      <c r="M7" s="2">
        <v>5.6568542494923806</v>
      </c>
      <c r="N7" s="2">
        <v>11.467116357504215</v>
      </c>
      <c r="S7" s="11">
        <v>30</v>
      </c>
      <c r="T7" s="2">
        <v>23.475000000000001</v>
      </c>
      <c r="U7" s="2">
        <v>3.2880465325174453</v>
      </c>
      <c r="V7" s="2">
        <v>62.470023980815348</v>
      </c>
      <c r="X7" s="2">
        <v>52.75</v>
      </c>
      <c r="Y7" s="2">
        <v>16.546298679765233</v>
      </c>
      <c r="Z7" s="2">
        <v>40.546632854325161</v>
      </c>
      <c r="AM7" s="2">
        <v>5</v>
      </c>
      <c r="AN7" s="25">
        <v>447.99999999999989</v>
      </c>
      <c r="AO7" s="28">
        <v>2.8284271247461903</v>
      </c>
      <c r="AP7" s="2">
        <v>289.74999999999989</v>
      </c>
      <c r="AQ7" s="2">
        <v>2.4748737341529163</v>
      </c>
      <c r="AS7" s="26">
        <v>627.5</v>
      </c>
      <c r="AT7" s="28">
        <v>3.5355339059327378</v>
      </c>
      <c r="AU7" s="2">
        <v>545</v>
      </c>
      <c r="AV7" s="2">
        <v>7.0710678118654755</v>
      </c>
      <c r="BH7" s="11" t="s">
        <v>80</v>
      </c>
      <c r="BI7" s="13">
        <v>1.6700000000000603</v>
      </c>
      <c r="BJ7" s="13">
        <v>0.19999999999999998</v>
      </c>
      <c r="BK7" s="33">
        <v>0.35000000000000586</v>
      </c>
      <c r="BL7" s="31">
        <v>8.56</v>
      </c>
      <c r="BM7" s="33">
        <v>0.91999999999998749</v>
      </c>
      <c r="BN7" s="31">
        <v>11.223999999999849</v>
      </c>
      <c r="BO7" s="13">
        <v>0.99000000000000199</v>
      </c>
      <c r="BP7" s="13">
        <v>4.1339999999999995</v>
      </c>
    </row>
    <row r="8" spans="1:82" ht="15.6">
      <c r="A8" s="11">
        <v>10</v>
      </c>
      <c r="B8" s="25">
        <v>59.3</v>
      </c>
      <c r="C8" s="26">
        <v>0.14142135623731153</v>
      </c>
      <c r="D8" s="28">
        <v>11.887072808320951</v>
      </c>
      <c r="E8" s="2">
        <v>235.2</v>
      </c>
      <c r="F8" s="11">
        <v>1.697056274847718</v>
      </c>
      <c r="G8" s="2">
        <v>11.010215664018149</v>
      </c>
      <c r="I8" s="26">
        <v>88.15</v>
      </c>
      <c r="J8" s="26">
        <v>7.0710678118660789E-2</v>
      </c>
      <c r="K8" s="28">
        <v>10.959595959595953</v>
      </c>
      <c r="L8" s="2">
        <v>403.8</v>
      </c>
      <c r="M8" s="2">
        <v>4.2426406871192848</v>
      </c>
      <c r="N8" s="2">
        <v>31.905564924114671</v>
      </c>
      <c r="S8" s="11">
        <v>60</v>
      </c>
      <c r="T8" s="2">
        <v>17.524999999999999</v>
      </c>
      <c r="U8" s="2">
        <v>1.1667261889578024</v>
      </c>
      <c r="V8" s="2">
        <v>71.982414068745001</v>
      </c>
      <c r="X8" s="2">
        <v>27.974999999999998</v>
      </c>
      <c r="Y8" s="2">
        <v>8.4499260351792369</v>
      </c>
      <c r="Z8" s="2">
        <v>68.469991546914628</v>
      </c>
      <c r="AM8" s="2">
        <v>10</v>
      </c>
      <c r="AN8" s="25">
        <v>412.99999999999989</v>
      </c>
      <c r="AO8" s="28">
        <v>2.1213203435596424</v>
      </c>
      <c r="AP8" s="2">
        <v>256.24999999999994</v>
      </c>
      <c r="AQ8" s="2">
        <v>4.5961940777125587</v>
      </c>
      <c r="AS8" s="26">
        <v>590</v>
      </c>
      <c r="AT8" s="28">
        <v>7.0710678118654755</v>
      </c>
      <c r="AU8" s="2">
        <v>505</v>
      </c>
      <c r="AV8" s="2">
        <v>0</v>
      </c>
      <c r="BH8" s="11" t="s">
        <v>81</v>
      </c>
      <c r="BI8" s="13">
        <v>0.45999999999999375</v>
      </c>
      <c r="BJ8" s="13">
        <v>0.16400000000000001</v>
      </c>
      <c r="BK8" s="33">
        <v>2.2100000000000009</v>
      </c>
      <c r="BL8" s="31">
        <v>1.6</v>
      </c>
      <c r="BM8" s="33">
        <v>0.17000000000000348</v>
      </c>
      <c r="BN8" s="31">
        <v>8.8999999999999996E-2</v>
      </c>
      <c r="BO8" s="13">
        <v>2.62</v>
      </c>
      <c r="BP8" s="13">
        <v>1.278</v>
      </c>
    </row>
    <row r="9" spans="1:82" ht="15.6">
      <c r="A9" s="11">
        <v>20</v>
      </c>
      <c r="B9" s="25">
        <v>46.524999999999999</v>
      </c>
      <c r="C9" s="26">
        <v>0.45961940777125487</v>
      </c>
      <c r="D9" s="28">
        <v>30.86924219910847</v>
      </c>
      <c r="E9" s="2">
        <v>172.75</v>
      </c>
      <c r="F9" s="11">
        <v>0.35355339059327379</v>
      </c>
      <c r="G9" s="2">
        <v>34.638668180098364</v>
      </c>
      <c r="I9" s="26">
        <v>83.999999999999986</v>
      </c>
      <c r="J9" s="26">
        <v>0.42426406871193451</v>
      </c>
      <c r="K9" s="28">
        <v>15.151515151515166</v>
      </c>
      <c r="L9" s="2">
        <v>344.40000000000003</v>
      </c>
      <c r="M9" s="2">
        <v>3.3941125496954361</v>
      </c>
      <c r="N9" s="2">
        <v>41.922428330522763</v>
      </c>
      <c r="S9" s="11">
        <v>100</v>
      </c>
      <c r="T9" s="2">
        <v>16.8</v>
      </c>
      <c r="U9" s="2">
        <v>0.56568542494924101</v>
      </c>
      <c r="V9" s="2">
        <v>73.141486810551555</v>
      </c>
      <c r="X9" s="2">
        <v>19.502499999999998</v>
      </c>
      <c r="Y9" s="2">
        <v>6.3957808358323289</v>
      </c>
      <c r="Z9" s="2">
        <v>78.019160326852628</v>
      </c>
      <c r="AM9" s="2">
        <v>15</v>
      </c>
      <c r="AN9" s="25">
        <v>379.24999999999989</v>
      </c>
      <c r="AO9" s="28">
        <v>2.4748737341529568</v>
      </c>
      <c r="AP9" s="2">
        <v>230.99999999999994</v>
      </c>
      <c r="AQ9" s="2">
        <v>1.4142135623730951</v>
      </c>
      <c r="AS9" s="26">
        <v>555.00000000000011</v>
      </c>
      <c r="AT9" s="28">
        <v>14.142135623730951</v>
      </c>
      <c r="AU9" s="2">
        <v>451.99999999999994</v>
      </c>
      <c r="AV9" s="2">
        <v>4.9497474683057927</v>
      </c>
      <c r="BH9" s="11" t="s">
        <v>82</v>
      </c>
      <c r="BI9" s="13">
        <v>2.1300000000000097</v>
      </c>
      <c r="BJ9" s="13">
        <v>1.4359999999999999</v>
      </c>
      <c r="BK9" s="33">
        <v>3.9699999999999847</v>
      </c>
      <c r="BL9" s="31">
        <v>0.84200000000000008</v>
      </c>
      <c r="BM9" s="33">
        <v>1.1099999999999888</v>
      </c>
      <c r="BN9" s="31">
        <v>15.49066666666651</v>
      </c>
      <c r="BO9" s="13">
        <v>3.4399999999999986</v>
      </c>
      <c r="BP9" s="13">
        <v>4.476</v>
      </c>
    </row>
    <row r="10" spans="1:82" ht="15.6">
      <c r="A10" s="11">
        <v>40</v>
      </c>
      <c r="B10" s="25">
        <v>25.700000000000003</v>
      </c>
      <c r="C10" s="26">
        <v>0.70710678118654757</v>
      </c>
      <c r="D10" s="28">
        <v>61.812778603268939</v>
      </c>
      <c r="E10" s="2">
        <v>46.3</v>
      </c>
      <c r="F10" s="11">
        <v>1.2727922061357835</v>
      </c>
      <c r="G10" s="2">
        <v>82.482027998486558</v>
      </c>
      <c r="I10" s="26">
        <v>62.32</v>
      </c>
      <c r="J10" s="26">
        <v>0.33941125496954561</v>
      </c>
      <c r="K10" s="28">
        <v>37.050505050505052</v>
      </c>
      <c r="L10" s="2">
        <v>157.5</v>
      </c>
      <c r="M10" s="2">
        <v>4.6669047558312302</v>
      </c>
      <c r="N10" s="2">
        <v>73.440134907251263</v>
      </c>
      <c r="S10" s="14">
        <v>140</v>
      </c>
      <c r="T10" s="2">
        <v>15.309999999999999</v>
      </c>
      <c r="U10" s="2">
        <v>1.5980613254815961</v>
      </c>
      <c r="V10" s="2">
        <v>75.523581135091916</v>
      </c>
      <c r="X10" s="2">
        <v>14.55</v>
      </c>
      <c r="Y10" s="2">
        <v>1.9516147160748709</v>
      </c>
      <c r="Z10" s="2">
        <v>83.601014370245139</v>
      </c>
      <c r="AM10" s="2">
        <v>20</v>
      </c>
      <c r="AN10" s="25">
        <v>354.24999999999989</v>
      </c>
      <c r="AO10" s="28">
        <v>0.35355339059327379</v>
      </c>
      <c r="AP10" s="2">
        <v>223.12499999999997</v>
      </c>
      <c r="AQ10" s="2">
        <v>0.17677669529663689</v>
      </c>
      <c r="AS10" s="26">
        <v>527.5</v>
      </c>
      <c r="AT10" s="28">
        <v>3.5355339059327378</v>
      </c>
      <c r="AU10" s="2">
        <v>427.5</v>
      </c>
      <c r="AV10" s="2">
        <v>6.3639610306788876</v>
      </c>
      <c r="BH10" s="11" t="s">
        <v>83</v>
      </c>
      <c r="BI10" s="13">
        <v>8.8699999999999779</v>
      </c>
      <c r="BJ10" s="13">
        <v>169.77179999999959</v>
      </c>
      <c r="BK10" s="33">
        <v>12.890000000000024</v>
      </c>
      <c r="BL10" s="31">
        <v>237.96923076923122</v>
      </c>
      <c r="BM10" s="33">
        <v>12.559999999999949</v>
      </c>
      <c r="BN10" s="31">
        <v>173.41771428571357</v>
      </c>
      <c r="BO10" s="13">
        <v>7.5300000000000367</v>
      </c>
      <c r="BP10" s="13">
        <v>185.74000000000092</v>
      </c>
      <c r="BS10" s="2" t="s">
        <v>96</v>
      </c>
      <c r="BV10" s="2" t="s">
        <v>97</v>
      </c>
      <c r="BW10" s="2" t="s">
        <v>77</v>
      </c>
      <c r="BX10" s="2" t="s">
        <v>98</v>
      </c>
      <c r="BY10" s="2" t="s">
        <v>99</v>
      </c>
      <c r="BZ10" s="2" t="s">
        <v>99</v>
      </c>
      <c r="CA10" s="2" t="s">
        <v>76</v>
      </c>
    </row>
    <row r="11" spans="1:82" ht="15.6">
      <c r="A11" s="11">
        <v>70</v>
      </c>
      <c r="B11" s="25">
        <v>21</v>
      </c>
      <c r="C11" s="26">
        <v>0.28284271247461801</v>
      </c>
      <c r="D11" s="28">
        <v>68.796433878157501</v>
      </c>
      <c r="E11" s="2">
        <v>14.629999999999999</v>
      </c>
      <c r="F11" s="11">
        <v>0.41012193308819761</v>
      </c>
      <c r="G11" s="2">
        <v>94.464623533863033</v>
      </c>
      <c r="I11" s="26">
        <v>50.4</v>
      </c>
      <c r="J11" s="26">
        <v>0.45254833995939081</v>
      </c>
      <c r="K11" s="28">
        <v>49.090909090909093</v>
      </c>
      <c r="L11" s="2">
        <v>38.200000000000003</v>
      </c>
      <c r="M11" s="2">
        <v>0.14142135623730651</v>
      </c>
      <c r="N11" s="2">
        <v>93.558178752107921</v>
      </c>
      <c r="S11" s="11">
        <v>180</v>
      </c>
      <c r="T11" s="2">
        <v>15.315</v>
      </c>
      <c r="U11" s="2">
        <v>2.2415284963613562</v>
      </c>
      <c r="V11" s="2">
        <v>75.515587529976031</v>
      </c>
      <c r="X11" s="2">
        <v>16.245000000000001</v>
      </c>
      <c r="Y11" s="2">
        <v>6.3568899628670588</v>
      </c>
      <c r="Z11" s="2">
        <v>81.690617075232453</v>
      </c>
      <c r="AM11" s="2">
        <v>30</v>
      </c>
      <c r="AN11" s="25">
        <v>314.74999999999989</v>
      </c>
      <c r="AO11" s="28">
        <v>4.5961940777125587</v>
      </c>
      <c r="AP11" s="2">
        <v>197.99999999999997</v>
      </c>
      <c r="AQ11" s="2">
        <v>0.70710678118654757</v>
      </c>
      <c r="AS11" s="26">
        <v>464.00000000000006</v>
      </c>
      <c r="AT11" s="28">
        <v>12.727922061357896</v>
      </c>
      <c r="AU11" s="2">
        <v>361.5</v>
      </c>
      <c r="AV11" s="2">
        <v>0</v>
      </c>
      <c r="BH11" s="11" t="s">
        <v>84</v>
      </c>
      <c r="BI11" s="13">
        <v>1.0900000000000021</v>
      </c>
      <c r="BJ11" s="13">
        <v>14.569666666666697</v>
      </c>
      <c r="BK11" s="33">
        <v>1.0199999999999876</v>
      </c>
      <c r="BL11" s="31">
        <v>18.383999999999777</v>
      </c>
      <c r="BM11" s="33">
        <v>1.6299999999999981</v>
      </c>
      <c r="BN11" s="31">
        <v>27.673777777777747</v>
      </c>
      <c r="BO11" s="13">
        <v>1.1400000000000077</v>
      </c>
      <c r="BP11" s="13">
        <v>20.697333333333471</v>
      </c>
      <c r="BT11" s="2" t="s">
        <v>94</v>
      </c>
      <c r="BU11" s="2" t="s">
        <v>100</v>
      </c>
      <c r="BV11" s="2" t="s">
        <v>100</v>
      </c>
      <c r="BW11" s="2" t="s">
        <v>100</v>
      </c>
      <c r="BX11" s="2" t="s">
        <v>100</v>
      </c>
      <c r="BY11" s="2" t="s">
        <v>101</v>
      </c>
      <c r="BZ11" s="2" t="s">
        <v>104</v>
      </c>
      <c r="CA11" s="2" t="s">
        <v>102</v>
      </c>
      <c r="CB11" s="2" t="s">
        <v>7</v>
      </c>
    </row>
    <row r="12" spans="1:82" ht="15.6">
      <c r="A12" s="11">
        <v>100</v>
      </c>
      <c r="B12" s="25">
        <v>20.78</v>
      </c>
      <c r="C12" s="26">
        <v>0.25455844122715671</v>
      </c>
      <c r="D12" s="28">
        <v>69.123328380386326</v>
      </c>
      <c r="E12" s="2">
        <v>7.52</v>
      </c>
      <c r="F12" s="11">
        <v>0.39597979746446632</v>
      </c>
      <c r="G12" s="2">
        <v>97.154748391978814</v>
      </c>
      <c r="I12" s="26">
        <v>18.48</v>
      </c>
      <c r="J12" s="26">
        <v>0.22627416997969541</v>
      </c>
      <c r="K12" s="28">
        <v>81.333333333333329</v>
      </c>
      <c r="L12" s="2">
        <v>27.8</v>
      </c>
      <c r="M12" s="2">
        <v>0</v>
      </c>
      <c r="N12" s="2">
        <v>95.31197301854975</v>
      </c>
      <c r="S12" s="11">
        <v>220</v>
      </c>
      <c r="T12" s="2">
        <v>13.61</v>
      </c>
      <c r="U12" s="2">
        <v>2.7294321753800808</v>
      </c>
      <c r="V12" s="2">
        <v>78.241406874500399</v>
      </c>
      <c r="X12" s="2">
        <v>14.875</v>
      </c>
      <c r="Y12" s="2">
        <v>5.5225039610669446</v>
      </c>
      <c r="Z12" s="2">
        <v>83.234714003944774</v>
      </c>
      <c r="AM12" s="2">
        <v>60</v>
      </c>
      <c r="AN12" s="25">
        <v>263.75</v>
      </c>
      <c r="AO12" s="28">
        <v>1.0606601717798212</v>
      </c>
      <c r="AP12" s="2">
        <v>158.87499999999994</v>
      </c>
      <c r="AQ12" s="2">
        <v>0.5303300858899106</v>
      </c>
      <c r="AS12" s="26">
        <v>417.24999999999994</v>
      </c>
      <c r="AT12" s="28">
        <v>10.960155108391527</v>
      </c>
      <c r="AU12" s="2">
        <v>315.5</v>
      </c>
      <c r="AV12" s="2">
        <v>0</v>
      </c>
      <c r="BH12" s="11" t="s">
        <v>85</v>
      </c>
      <c r="BI12" s="13">
        <v>0.32000000000000917</v>
      </c>
      <c r="BJ12" s="13">
        <v>3.0176000000000864</v>
      </c>
      <c r="BK12" s="33">
        <v>0.46999999999999265</v>
      </c>
      <c r="BL12" s="31">
        <v>10.02144444444429</v>
      </c>
      <c r="BM12" s="33">
        <v>0.54000000000000714</v>
      </c>
      <c r="BN12" s="31">
        <v>13.404705882353122</v>
      </c>
      <c r="BO12" s="13">
        <v>0.24999999999999467</v>
      </c>
      <c r="BP12" s="13">
        <v>4.2884615384614477</v>
      </c>
      <c r="BS12" s="2" t="s">
        <v>14</v>
      </c>
      <c r="BT12" s="2" t="s">
        <v>11</v>
      </c>
      <c r="BU12" s="15">
        <v>1346.2</v>
      </c>
      <c r="BV12" s="15">
        <v>1288.5</v>
      </c>
      <c r="BW12" s="15">
        <v>981.4</v>
      </c>
      <c r="BX12" s="2">
        <v>57.700000000000045</v>
      </c>
      <c r="BY12" s="16">
        <v>1.9874232186732187E-3</v>
      </c>
      <c r="BZ12" s="13">
        <f>BY12*1000</f>
        <v>1.9874232186732188</v>
      </c>
      <c r="CA12" s="13">
        <v>0.61897527081385539</v>
      </c>
      <c r="CD12" s="17"/>
    </row>
    <row r="13" spans="1:82" ht="15.6">
      <c r="E13" s="11"/>
      <c r="AM13" s="2">
        <v>120</v>
      </c>
      <c r="AN13" s="25">
        <v>221.74999999999994</v>
      </c>
      <c r="AO13" s="28">
        <v>3.1819805153394638</v>
      </c>
      <c r="AP13" s="2">
        <v>132.375</v>
      </c>
      <c r="AQ13" s="2">
        <v>1.9445436482630056</v>
      </c>
      <c r="AS13" s="26">
        <v>294.5</v>
      </c>
      <c r="AT13" s="28">
        <v>10.606601717798213</v>
      </c>
      <c r="AU13" s="2">
        <v>266</v>
      </c>
      <c r="AV13" s="2">
        <v>0</v>
      </c>
      <c r="BH13" s="11" t="s">
        <v>86</v>
      </c>
      <c r="BI13" s="13">
        <v>0.29000000000000137</v>
      </c>
      <c r="BJ13" s="13">
        <v>1.8334444444444531</v>
      </c>
      <c r="BK13" s="33">
        <v>0.47000000000000375</v>
      </c>
      <c r="BL13" s="31">
        <v>9.2321428571429305</v>
      </c>
      <c r="BM13" s="33">
        <v>0.26000000000000467</v>
      </c>
      <c r="BN13" s="31">
        <v>4.2661666666667442</v>
      </c>
      <c r="BO13" s="13">
        <v>0.81999999999999851</v>
      </c>
      <c r="BP13" s="13">
        <v>22.877999999999961</v>
      </c>
      <c r="BT13" s="2" t="s">
        <v>75</v>
      </c>
      <c r="BU13" s="15">
        <v>1413.4</v>
      </c>
      <c r="BV13" s="15">
        <v>1360.5</v>
      </c>
      <c r="BW13" s="15">
        <v>980.93333333333339</v>
      </c>
      <c r="BX13" s="2">
        <v>52.900000000000091</v>
      </c>
      <c r="BY13" s="16">
        <v>1.640284147794994E-3</v>
      </c>
      <c r="BZ13" s="13">
        <f t="shared" ref="BZ13:BZ15" si="0">BY13*1000</f>
        <v>1.6402841477949941</v>
      </c>
      <c r="CA13" s="13">
        <v>0.92694255263267233</v>
      </c>
      <c r="CB13" s="2">
        <f>(CA13-CA12)/CA12</f>
        <v>0.49754375714216864</v>
      </c>
      <c r="CD13" s="17"/>
    </row>
    <row r="14" spans="1:82" ht="15.6">
      <c r="E14" s="11"/>
      <c r="AM14" s="2" t="s">
        <v>68</v>
      </c>
      <c r="AN14" s="25">
        <v>94.1</v>
      </c>
      <c r="AO14" s="28">
        <v>2.9698484809835013</v>
      </c>
      <c r="AP14" s="2">
        <v>33.78</v>
      </c>
      <c r="AQ14" s="2">
        <v>0.70710678118654757</v>
      </c>
      <c r="AS14" s="26">
        <v>153.5</v>
      </c>
      <c r="AT14" s="28">
        <v>0.70710678118654757</v>
      </c>
      <c r="AU14" s="2">
        <v>81.5</v>
      </c>
      <c r="AV14" s="2">
        <v>0.70710678118654757</v>
      </c>
      <c r="BH14" s="11" t="s">
        <v>87</v>
      </c>
      <c r="BI14" s="13">
        <v>0</v>
      </c>
      <c r="BJ14" s="13">
        <v>0</v>
      </c>
      <c r="BK14" s="33">
        <v>8.0000000000013394E-2</v>
      </c>
      <c r="BL14" s="31">
        <v>0.90000000000015101</v>
      </c>
      <c r="BM14" s="33">
        <v>0</v>
      </c>
      <c r="BN14" s="31">
        <v>0</v>
      </c>
      <c r="BO14" s="13">
        <v>0.39000000000000146</v>
      </c>
      <c r="BP14" s="13">
        <v>8.3362500000000317</v>
      </c>
      <c r="BS14" s="2" t="s">
        <v>15</v>
      </c>
      <c r="BT14" s="2" t="s">
        <v>11</v>
      </c>
      <c r="BU14" s="15">
        <v>1461.7</v>
      </c>
      <c r="BV14" s="15">
        <v>1337.8000000000002</v>
      </c>
      <c r="BW14" s="15">
        <v>990.69999999999993</v>
      </c>
      <c r="BX14" s="2">
        <v>123.89999999999986</v>
      </c>
      <c r="BY14" s="16">
        <v>3.353076325088339E-3</v>
      </c>
      <c r="BZ14" s="13">
        <f t="shared" si="0"/>
        <v>3.3530763250883391</v>
      </c>
      <c r="CA14" s="13">
        <v>0.41466274256771346</v>
      </c>
      <c r="CD14" s="17"/>
    </row>
    <row r="15" spans="1:82" ht="15.6">
      <c r="AM15" s="2" t="s">
        <v>66</v>
      </c>
      <c r="AN15" s="25">
        <v>83.45</v>
      </c>
      <c r="AO15" s="28">
        <v>1.0606601717798212</v>
      </c>
      <c r="AP15" s="2">
        <v>15.82</v>
      </c>
      <c r="AQ15" s="2">
        <v>0.36769552621700313</v>
      </c>
      <c r="AS15" s="26">
        <v>145.5</v>
      </c>
      <c r="AT15" s="28">
        <v>0.70710678118654757</v>
      </c>
      <c r="AU15" s="2">
        <v>65</v>
      </c>
      <c r="AV15" s="2">
        <v>0</v>
      </c>
      <c r="BH15" s="11" t="s">
        <v>88</v>
      </c>
      <c r="BI15" s="13">
        <f>SUM(BI6:BI14)</f>
        <v>20.280000000000054</v>
      </c>
      <c r="BJ15" s="13">
        <f t="shared" ref="BJ15:BP15" si="1">SUM(BJ6:BJ14)</f>
        <v>247.59251111111084</v>
      </c>
      <c r="BK15" s="33">
        <f t="shared" si="1"/>
        <v>33.920000000000016</v>
      </c>
      <c r="BL15" s="31">
        <f t="shared" si="1"/>
        <v>304.35881807081836</v>
      </c>
      <c r="BM15" s="33">
        <f t="shared" si="1"/>
        <v>22.699999999999953</v>
      </c>
      <c r="BN15" s="31">
        <f t="shared" si="1"/>
        <v>296.96603127917751</v>
      </c>
      <c r="BO15" s="13">
        <f t="shared" si="1"/>
        <v>26.310000000000031</v>
      </c>
      <c r="BP15" s="13">
        <f t="shared" si="1"/>
        <v>287.42804487179581</v>
      </c>
      <c r="BT15" s="2" t="s">
        <v>75</v>
      </c>
      <c r="BU15" s="15">
        <v>1526.1</v>
      </c>
      <c r="BV15" s="15">
        <v>1380.3000000000002</v>
      </c>
      <c r="BW15" s="15">
        <v>983.63333333333333</v>
      </c>
      <c r="BX15" s="2">
        <v>145.79999999999973</v>
      </c>
      <c r="BY15" s="16">
        <v>2.3421957597173143E-3</v>
      </c>
      <c r="BZ15" s="13">
        <f t="shared" si="0"/>
        <v>2.3421957597173142</v>
      </c>
      <c r="CA15" s="13">
        <v>0.6784008097563009</v>
      </c>
      <c r="CB15" s="2">
        <f>(CA15-CA14)/CA14</f>
        <v>0.63603029670677402</v>
      </c>
      <c r="CD15" s="17"/>
    </row>
    <row r="17" spans="1:71">
      <c r="BS17" s="2" t="s">
        <v>93</v>
      </c>
    </row>
    <row r="18" spans="1:71" ht="15.6">
      <c r="BH18" s="14"/>
      <c r="BI18" s="13"/>
      <c r="BJ18" s="13"/>
      <c r="BK18" s="13"/>
      <c r="BL18" s="13"/>
      <c r="BM18" s="13"/>
      <c r="BN18" s="13"/>
      <c r="BO18" s="13"/>
      <c r="BP18" s="13"/>
    </row>
    <row r="20" spans="1:71" ht="15.6">
      <c r="BH20" s="11"/>
    </row>
    <row r="21" spans="1:71" ht="15.6">
      <c r="BH21" s="11"/>
    </row>
    <row r="22" spans="1:71" ht="15.6">
      <c r="BH22" s="11"/>
    </row>
    <row r="23" spans="1:71" ht="15.6">
      <c r="BH23" s="11"/>
    </row>
    <row r="24" spans="1:71" ht="15.6">
      <c r="BH24" s="11"/>
    </row>
    <row r="31" spans="1:71">
      <c r="A31" s="3" t="s">
        <v>10</v>
      </c>
      <c r="S31" s="3" t="s">
        <v>10</v>
      </c>
    </row>
    <row r="32" spans="1:71">
      <c r="B32" s="6" t="s">
        <v>14</v>
      </c>
      <c r="C32" s="6"/>
      <c r="D32" s="6"/>
      <c r="E32" s="7"/>
      <c r="F32" s="6" t="s">
        <v>15</v>
      </c>
      <c r="G32" s="6"/>
      <c r="H32" s="6"/>
      <c r="S32" s="6" t="s">
        <v>14</v>
      </c>
      <c r="T32" s="6"/>
      <c r="U32" s="6"/>
      <c r="V32" s="6"/>
      <c r="W32" s="6"/>
      <c r="X32" s="6"/>
      <c r="Y32" s="6"/>
      <c r="Z32" s="6"/>
      <c r="AB32" s="6" t="s">
        <v>15</v>
      </c>
      <c r="AC32" s="6"/>
      <c r="AD32" s="6"/>
      <c r="AE32" s="6"/>
      <c r="AF32" s="6"/>
      <c r="AG32" s="6"/>
      <c r="AH32" s="6"/>
      <c r="AI32" s="6"/>
    </row>
    <row r="33" spans="1:58">
      <c r="A33" s="2" t="s">
        <v>16</v>
      </c>
      <c r="B33" s="2" t="s">
        <v>11</v>
      </c>
      <c r="C33" s="2" t="s">
        <v>12</v>
      </c>
      <c r="D33" s="2" t="s">
        <v>28</v>
      </c>
      <c r="F33" s="2" t="s">
        <v>11</v>
      </c>
      <c r="G33" s="2" t="s">
        <v>13</v>
      </c>
      <c r="H33" s="2" t="s">
        <v>27</v>
      </c>
      <c r="S33" s="7" t="s">
        <v>58</v>
      </c>
      <c r="AB33" s="7" t="s">
        <v>58</v>
      </c>
      <c r="AM33" s="18" t="s">
        <v>50</v>
      </c>
    </row>
    <row r="34" spans="1:58" ht="15.6">
      <c r="A34" s="2" t="s">
        <v>17</v>
      </c>
      <c r="B34" s="2" t="s">
        <v>18</v>
      </c>
      <c r="C34" s="2" t="s">
        <v>18</v>
      </c>
      <c r="D34" s="2" t="s">
        <v>18</v>
      </c>
      <c r="F34" s="2" t="s">
        <v>18</v>
      </c>
      <c r="G34" s="2" t="s">
        <v>18</v>
      </c>
      <c r="H34" s="2" t="s">
        <v>18</v>
      </c>
      <c r="S34" s="11" t="s">
        <v>16</v>
      </c>
      <c r="T34" s="2" t="s">
        <v>38</v>
      </c>
      <c r="U34" s="2" t="s">
        <v>39</v>
      </c>
      <c r="V34" s="2" t="s">
        <v>40</v>
      </c>
      <c r="W34" s="2" t="s">
        <v>41</v>
      </c>
      <c r="X34" s="2" t="s">
        <v>42</v>
      </c>
      <c r="Y34" s="2" t="s">
        <v>43</v>
      </c>
      <c r="Z34" s="2" t="s">
        <v>44</v>
      </c>
      <c r="AB34" s="11" t="s">
        <v>16</v>
      </c>
      <c r="AC34" s="2" t="s">
        <v>38</v>
      </c>
      <c r="AD34" s="2" t="s">
        <v>39</v>
      </c>
      <c r="AE34" s="2" t="s">
        <v>40</v>
      </c>
      <c r="AF34" s="2" t="s">
        <v>41</v>
      </c>
      <c r="AG34" s="2" t="s">
        <v>42</v>
      </c>
      <c r="AH34" s="2" t="s">
        <v>43</v>
      </c>
      <c r="AI34" s="2" t="s">
        <v>44</v>
      </c>
      <c r="AN34" s="6" t="s">
        <v>14</v>
      </c>
      <c r="AO34" s="6"/>
      <c r="AP34" s="6"/>
      <c r="AQ34" s="6"/>
      <c r="AR34" s="6"/>
      <c r="AS34" s="6"/>
      <c r="AT34" s="6"/>
      <c r="AU34" s="6"/>
      <c r="AX34" s="6" t="s">
        <v>15</v>
      </c>
      <c r="AY34" s="6"/>
      <c r="AZ34" s="6"/>
      <c r="BA34" s="6"/>
      <c r="BB34" s="6"/>
      <c r="BC34" s="6"/>
      <c r="BD34" s="6"/>
      <c r="BE34" s="6"/>
      <c r="BF34" s="19"/>
    </row>
    <row r="35" spans="1:58" ht="15.6">
      <c r="A35" s="11" t="s">
        <v>52</v>
      </c>
      <c r="B35" s="2">
        <v>19.419999999999991</v>
      </c>
      <c r="C35" s="2">
        <v>19.490000000000006</v>
      </c>
      <c r="D35" s="2">
        <v>17.970000000000041</v>
      </c>
      <c r="F35" s="2">
        <v>24.080000000000013</v>
      </c>
      <c r="G35" s="2">
        <v>22.569999999999979</v>
      </c>
      <c r="H35" s="2">
        <v>28.230000000000022</v>
      </c>
      <c r="S35" s="2" t="s">
        <v>78</v>
      </c>
      <c r="T35" s="2" t="s">
        <v>18</v>
      </c>
      <c r="U35" s="2" t="s">
        <v>18</v>
      </c>
      <c r="V35" s="2" t="s">
        <v>18</v>
      </c>
      <c r="W35" s="2" t="s">
        <v>18</v>
      </c>
      <c r="X35" s="2" t="s">
        <v>18</v>
      </c>
      <c r="Y35" s="2" t="s">
        <v>18</v>
      </c>
      <c r="Z35" s="2" t="s">
        <v>18</v>
      </c>
      <c r="AB35" s="2" t="s">
        <v>17</v>
      </c>
      <c r="AC35" s="2" t="s">
        <v>18</v>
      </c>
      <c r="AD35" s="2" t="s">
        <v>18</v>
      </c>
      <c r="AE35" s="2" t="s">
        <v>18</v>
      </c>
      <c r="AF35" s="2" t="s">
        <v>18</v>
      </c>
      <c r="AG35" s="2" t="s">
        <v>18</v>
      </c>
      <c r="AH35" s="2" t="s">
        <v>18</v>
      </c>
      <c r="AI35" s="2" t="s">
        <v>18</v>
      </c>
      <c r="AM35" s="7" t="s">
        <v>11</v>
      </c>
      <c r="AW35" s="7" t="s">
        <v>11</v>
      </c>
    </row>
    <row r="36" spans="1:58" ht="15.6">
      <c r="A36" s="11" t="s">
        <v>53</v>
      </c>
      <c r="B36" s="2">
        <v>1.1900000000000022</v>
      </c>
      <c r="C36" s="2">
        <v>0.9000000000000008</v>
      </c>
      <c r="D36" s="2">
        <v>3.8399999999999879</v>
      </c>
      <c r="F36" s="2">
        <v>1.4399999999999968</v>
      </c>
      <c r="G36" s="2">
        <v>1.3699999999999934</v>
      </c>
      <c r="H36" s="2">
        <v>1.1299999999999977</v>
      </c>
      <c r="S36" s="11" t="s">
        <v>19</v>
      </c>
      <c r="T36" s="2">
        <v>18.580000000000041</v>
      </c>
      <c r="U36" s="2">
        <v>18.060000000000009</v>
      </c>
      <c r="V36" s="2">
        <v>17.039999999999988</v>
      </c>
      <c r="W36" s="2">
        <v>14.900000000000002</v>
      </c>
      <c r="X36" s="2">
        <v>14.52</v>
      </c>
      <c r="Y36" s="2">
        <v>13.640000000000008</v>
      </c>
      <c r="Z36" s="2">
        <v>14.510000000000023</v>
      </c>
      <c r="AB36" s="11" t="s">
        <v>19</v>
      </c>
      <c r="AC36" s="2">
        <v>20.269999999999943</v>
      </c>
      <c r="AD36" s="2">
        <v>21.95999999999998</v>
      </c>
      <c r="AE36" s="2">
        <v>22.119999999999962</v>
      </c>
      <c r="AF36" s="2">
        <v>21.10000000000003</v>
      </c>
      <c r="AG36" s="2">
        <v>20.02000000000006</v>
      </c>
      <c r="AH36" s="2">
        <v>16.12</v>
      </c>
      <c r="AI36" s="2">
        <v>15.519999999999978</v>
      </c>
      <c r="AN36" s="2" t="s">
        <v>38</v>
      </c>
      <c r="AO36" s="2" t="s">
        <v>69</v>
      </c>
      <c r="AP36" s="2" t="s">
        <v>70</v>
      </c>
      <c r="AQ36" s="2" t="s">
        <v>71</v>
      </c>
      <c r="AR36" s="2" t="s">
        <v>72</v>
      </c>
      <c r="AS36" s="2" t="s">
        <v>39</v>
      </c>
      <c r="AT36" s="2" t="s">
        <v>73</v>
      </c>
      <c r="AU36" s="2" t="s">
        <v>74</v>
      </c>
      <c r="AX36" s="2" t="s">
        <v>38</v>
      </c>
      <c r="AY36" s="2" t="s">
        <v>69</v>
      </c>
      <c r="AZ36" s="2" t="s">
        <v>70</v>
      </c>
      <c r="BA36" s="2" t="s">
        <v>71</v>
      </c>
      <c r="BB36" s="2" t="s">
        <v>72</v>
      </c>
      <c r="BC36" s="2" t="s">
        <v>39</v>
      </c>
      <c r="BD36" s="2" t="s">
        <v>73</v>
      </c>
      <c r="BE36" s="2" t="s">
        <v>74</v>
      </c>
    </row>
    <row r="37" spans="1:58" ht="15.6">
      <c r="A37" s="11" t="s">
        <v>54</v>
      </c>
      <c r="B37" s="2">
        <v>0.25000000000000577</v>
      </c>
      <c r="C37" s="2">
        <v>0.16999999999999238</v>
      </c>
      <c r="D37" s="2">
        <v>1.2599999999999945</v>
      </c>
      <c r="F37" s="2">
        <v>0.50000000000000044</v>
      </c>
      <c r="G37" s="2">
        <v>0.40999999999999925</v>
      </c>
      <c r="H37" s="2">
        <v>9.000000000000119E-2</v>
      </c>
      <c r="S37" s="11" t="s">
        <v>45</v>
      </c>
      <c r="T37" s="2">
        <v>1.0900000000000021</v>
      </c>
      <c r="U37" s="2">
        <v>0.76000000000000512</v>
      </c>
      <c r="V37" s="2">
        <v>0.81999999999999851</v>
      </c>
      <c r="W37" s="2">
        <v>0.91999999999998749</v>
      </c>
      <c r="X37" s="2">
        <v>1.1800000000000033</v>
      </c>
      <c r="Y37" s="2">
        <v>1.1400000000000077</v>
      </c>
      <c r="Z37" s="2">
        <v>1.0299999999999976</v>
      </c>
      <c r="AB37" s="11" t="s">
        <v>45</v>
      </c>
      <c r="AC37" s="2">
        <v>1.6299999999999981</v>
      </c>
      <c r="AD37" s="2">
        <v>0.95999999999998309</v>
      </c>
      <c r="AE37" s="2">
        <v>1.1000000000000121</v>
      </c>
      <c r="AF37" s="2">
        <v>1.0200000000000209</v>
      </c>
      <c r="AG37" s="2">
        <v>1.1800000000000033</v>
      </c>
      <c r="AH37" s="2">
        <v>1.6799999999999926</v>
      </c>
      <c r="AI37" s="2">
        <v>0.74000000000000732</v>
      </c>
      <c r="AN37" s="2" t="s">
        <v>18</v>
      </c>
      <c r="AO37" s="2" t="s">
        <v>18</v>
      </c>
      <c r="AP37" s="2" t="s">
        <v>18</v>
      </c>
      <c r="AQ37" s="2" t="s">
        <v>18</v>
      </c>
      <c r="AR37" s="2" t="s">
        <v>18</v>
      </c>
      <c r="AS37" s="2" t="s">
        <v>18</v>
      </c>
      <c r="AT37" s="2" t="s">
        <v>18</v>
      </c>
      <c r="AU37" s="2" t="s">
        <v>18</v>
      </c>
      <c r="AX37" s="2" t="s">
        <v>18</v>
      </c>
      <c r="AY37" s="2" t="s">
        <v>18</v>
      </c>
      <c r="AZ37" s="2" t="s">
        <v>18</v>
      </c>
      <c r="BA37" s="2" t="s">
        <v>18</v>
      </c>
      <c r="BB37" s="2" t="s">
        <v>18</v>
      </c>
      <c r="BC37" s="2" t="s">
        <v>18</v>
      </c>
      <c r="BD37" s="2" t="s">
        <v>18</v>
      </c>
      <c r="BE37" s="2" t="s">
        <v>18</v>
      </c>
    </row>
    <row r="38" spans="1:58" ht="15.6">
      <c r="A38" s="11" t="s">
        <v>55</v>
      </c>
      <c r="B38" s="2">
        <v>0.37000000000000366</v>
      </c>
      <c r="C38" s="2">
        <v>0.68000000000000282</v>
      </c>
      <c r="D38" s="2">
        <v>0.42999999999999705</v>
      </c>
      <c r="F38" s="2">
        <v>0.50999999999999934</v>
      </c>
      <c r="G38" s="2">
        <v>0.30000000000000027</v>
      </c>
      <c r="H38" s="2">
        <v>0.39000000000000146</v>
      </c>
      <c r="S38" s="11" t="s">
        <v>46</v>
      </c>
      <c r="T38" s="2">
        <v>0.32000000000000917</v>
      </c>
      <c r="U38" s="2">
        <v>0.40000000000002256</v>
      </c>
      <c r="V38" s="2">
        <v>0.17999999999998018</v>
      </c>
      <c r="W38" s="2">
        <v>0.30000000000001137</v>
      </c>
      <c r="X38" s="2">
        <v>0.76000000000000512</v>
      </c>
      <c r="Y38" s="2">
        <v>1.6999999999999904</v>
      </c>
      <c r="Z38" s="2">
        <v>0.9299999999999975</v>
      </c>
      <c r="AB38" s="11" t="s">
        <v>46</v>
      </c>
      <c r="AC38" s="2">
        <v>0.54000000000000714</v>
      </c>
      <c r="AD38" s="2">
        <v>0.50000000000001155</v>
      </c>
      <c r="AE38" s="2">
        <v>0.24000000000001798</v>
      </c>
      <c r="AF38" s="2">
        <v>0.10000000000001119</v>
      </c>
      <c r="AG38" s="2">
        <v>0.41999999999999815</v>
      </c>
      <c r="AH38" s="2">
        <v>0.56000000000000494</v>
      </c>
      <c r="AI38" s="2">
        <v>0.38000000000000256</v>
      </c>
      <c r="AM38" s="2" t="s">
        <v>50</v>
      </c>
      <c r="AN38" s="2">
        <v>21.533333333333182</v>
      </c>
      <c r="AO38" s="2">
        <v>19.340000000000067</v>
      </c>
      <c r="AP38" s="2">
        <v>21.449999999999967</v>
      </c>
      <c r="AQ38" s="2">
        <v>20.000000000000018</v>
      </c>
      <c r="AR38" s="2">
        <v>19.550000000000068</v>
      </c>
      <c r="AS38" s="2">
        <v>19.94999999999991</v>
      </c>
      <c r="AT38" s="2">
        <v>22.399999999999974</v>
      </c>
      <c r="AU38" s="2">
        <v>17.899999999999917</v>
      </c>
      <c r="AW38" s="2" t="s">
        <v>50</v>
      </c>
      <c r="AX38" s="2">
        <v>23.75000000000005</v>
      </c>
      <c r="AY38" s="2">
        <v>23.34999999999998</v>
      </c>
      <c r="AZ38" s="2">
        <v>23.2</v>
      </c>
      <c r="BA38" s="2">
        <v>22.400000000000087</v>
      </c>
      <c r="BB38" s="2">
        <v>22.600000000000065</v>
      </c>
      <c r="BC38" s="2">
        <v>21.600000000000062</v>
      </c>
      <c r="BD38" s="2">
        <v>21.199999999999996</v>
      </c>
      <c r="BE38" s="2">
        <v>19.94999999999991</v>
      </c>
    </row>
    <row r="39" spans="1:58" ht="15.6">
      <c r="A39" s="11" t="s">
        <v>56</v>
      </c>
      <c r="B39" s="2">
        <v>0</v>
      </c>
      <c r="C39" s="2">
        <v>0.49000000000000155</v>
      </c>
      <c r="D39" s="2">
        <v>0.30000000000000027</v>
      </c>
      <c r="F39" s="2">
        <v>0</v>
      </c>
      <c r="G39" s="2">
        <v>0.58000000000000274</v>
      </c>
      <c r="H39" s="2">
        <v>0.39000000000000146</v>
      </c>
      <c r="S39" s="11" t="s">
        <v>47</v>
      </c>
      <c r="T39" s="2">
        <v>0.29000000000000137</v>
      </c>
      <c r="U39" s="2">
        <v>0.32000000000000917</v>
      </c>
      <c r="V39" s="2">
        <v>0.53999999999998494</v>
      </c>
      <c r="W39" s="2">
        <v>0.65999999999997172</v>
      </c>
      <c r="X39" s="2">
        <v>1.0599999999999721</v>
      </c>
      <c r="Y39" s="2">
        <v>0.41999999999999815</v>
      </c>
      <c r="Z39" s="2">
        <v>1.0000000000000009</v>
      </c>
      <c r="AB39" s="11" t="s">
        <v>47</v>
      </c>
      <c r="AC39" s="2">
        <v>0.26000000000000467</v>
      </c>
      <c r="AD39" s="2">
        <v>0.41999999999999815</v>
      </c>
      <c r="AE39" s="2">
        <v>0.11999999999998678</v>
      </c>
      <c r="AF39" s="2">
        <v>6.0000000000015596E-2</v>
      </c>
      <c r="AG39" s="2">
        <v>0.42000000000002036</v>
      </c>
      <c r="AH39" s="2">
        <v>0.40000000000000036</v>
      </c>
      <c r="AI39" s="2">
        <v>0.46000000000003816</v>
      </c>
      <c r="AM39" s="2" t="s">
        <v>3</v>
      </c>
      <c r="AN39" s="2">
        <v>5.7735026918956218E-2</v>
      </c>
      <c r="AO39" s="2">
        <v>0.3394112549695833</v>
      </c>
      <c r="AP39" s="2">
        <v>7.071067811880398E-2</v>
      </c>
      <c r="AQ39" s="2">
        <v>0.42426406871188177</v>
      </c>
      <c r="AR39" s="2">
        <v>7.0710678118646966E-2</v>
      </c>
      <c r="AS39" s="2">
        <v>0.91923881554256759</v>
      </c>
      <c r="AT39" s="2">
        <v>3.9597979746445437</v>
      </c>
      <c r="AU39" s="2">
        <v>3.3941125496955253</v>
      </c>
      <c r="AW39" s="2" t="s">
        <v>3</v>
      </c>
      <c r="AX39" s="2">
        <v>7.0710678118648215E-2</v>
      </c>
      <c r="AY39" s="2">
        <v>1.4849242404917433</v>
      </c>
      <c r="AZ39" s="2">
        <v>1.5828525626165986E-13</v>
      </c>
      <c r="BA39" s="2">
        <v>0.84852813742392186</v>
      </c>
      <c r="BB39" s="2">
        <v>0.98994949366121332</v>
      </c>
      <c r="BC39" s="2">
        <v>0.56568542494917573</v>
      </c>
      <c r="BD39" s="2">
        <v>1.1313708498985071</v>
      </c>
      <c r="BE39" s="2">
        <v>0.35355339059339186</v>
      </c>
    </row>
    <row r="40" spans="1:58" ht="15.6">
      <c r="A40" s="2" t="s">
        <v>25</v>
      </c>
      <c r="B40" s="2">
        <f>SUM(B34:B39)</f>
        <v>21.230000000000004</v>
      </c>
      <c r="C40" s="2">
        <f t="shared" ref="C40:H40" si="2">SUM(C34:C39)</f>
        <v>21.730000000000004</v>
      </c>
      <c r="D40" s="2">
        <f t="shared" si="2"/>
        <v>23.800000000000022</v>
      </c>
      <c r="F40" s="2">
        <f t="shared" si="2"/>
        <v>26.530000000000008</v>
      </c>
      <c r="G40" s="2">
        <f t="shared" si="2"/>
        <v>25.229999999999976</v>
      </c>
      <c r="H40" s="2">
        <f t="shared" si="2"/>
        <v>30.230000000000022</v>
      </c>
      <c r="S40" s="11" t="s">
        <v>48</v>
      </c>
      <c r="T40" s="2">
        <v>0</v>
      </c>
      <c r="U40" s="2">
        <v>0</v>
      </c>
      <c r="V40" s="2">
        <v>0</v>
      </c>
      <c r="W40" s="2">
        <v>0.43999999999999595</v>
      </c>
      <c r="X40" s="2">
        <v>0</v>
      </c>
      <c r="Y40" s="2">
        <v>0.38000000000000256</v>
      </c>
      <c r="Z40" s="2">
        <v>0.67999999999999172</v>
      </c>
      <c r="AB40" s="11" t="s">
        <v>48</v>
      </c>
      <c r="AC40" s="2">
        <v>0</v>
      </c>
      <c r="AD40" s="2">
        <v>0.20000000000002238</v>
      </c>
      <c r="AE40" s="2">
        <v>0.32000000000000917</v>
      </c>
      <c r="AF40" s="2">
        <v>0.11999999999998678</v>
      </c>
      <c r="AG40" s="2">
        <v>0.32000000000000917</v>
      </c>
      <c r="AH40" s="2">
        <v>0.36000000000000476</v>
      </c>
      <c r="AI40" s="2">
        <v>0.51999999999998714</v>
      </c>
    </row>
    <row r="41" spans="1:58" ht="15.6">
      <c r="A41" s="14" t="s">
        <v>95</v>
      </c>
      <c r="B41" s="2">
        <f>B35/B40</f>
        <v>0.91474328780028202</v>
      </c>
      <c r="C41" s="2">
        <f t="shared" ref="C41:D41" si="3">C35/C40</f>
        <v>0.89691670501610687</v>
      </c>
      <c r="D41" s="2">
        <f t="shared" si="3"/>
        <v>0.75504201680672378</v>
      </c>
      <c r="F41" s="2">
        <f>F35/F40</f>
        <v>0.90765171503957798</v>
      </c>
      <c r="G41" s="2">
        <f t="shared" ref="G41" si="4">G35/G40</f>
        <v>0.89456995640110981</v>
      </c>
      <c r="H41" s="2">
        <f t="shared" ref="H41" si="5">H35/H40</f>
        <v>0.93384055573933189</v>
      </c>
      <c r="S41" s="11" t="s">
        <v>49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7.9999999999991189E-2</v>
      </c>
      <c r="Z41" s="2">
        <v>0.12000000000000899</v>
      </c>
      <c r="AB41" s="11" t="s">
        <v>49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9.9999999999988987E-2</v>
      </c>
      <c r="AI41" s="2">
        <v>0.1000000000000334</v>
      </c>
      <c r="AM41" s="7" t="s">
        <v>75</v>
      </c>
      <c r="AW41" s="7" t="s">
        <v>75</v>
      </c>
    </row>
    <row r="42" spans="1:58" ht="15.6">
      <c r="S42" s="14" t="s">
        <v>50</v>
      </c>
      <c r="T42" s="2">
        <f>SUM(T36:T41)</f>
        <v>20.280000000000054</v>
      </c>
      <c r="U42" s="2">
        <f t="shared" ref="U42:Z42" si="6">SUM(U36:U41)</f>
        <v>19.540000000000049</v>
      </c>
      <c r="V42" s="2">
        <f t="shared" si="6"/>
        <v>18.579999999999949</v>
      </c>
      <c r="W42" s="2">
        <f t="shared" si="6"/>
        <v>17.21999999999997</v>
      </c>
      <c r="X42" s="2">
        <f t="shared" si="6"/>
        <v>17.519999999999982</v>
      </c>
      <c r="Y42" s="2">
        <f t="shared" si="6"/>
        <v>17.359999999999996</v>
      </c>
      <c r="Z42" s="2">
        <f t="shared" si="6"/>
        <v>18.270000000000017</v>
      </c>
      <c r="AB42" s="14" t="s">
        <v>50</v>
      </c>
      <c r="AC42" s="2">
        <f>SUM(AC36:AC41)</f>
        <v>22.699999999999953</v>
      </c>
      <c r="AD42" s="2">
        <f t="shared" ref="AD42:AI42" si="7">SUM(AD36:AD41)</f>
        <v>24.039999999999992</v>
      </c>
      <c r="AE42" s="2">
        <f t="shared" si="7"/>
        <v>23.899999999999991</v>
      </c>
      <c r="AF42" s="2">
        <f t="shared" si="7"/>
        <v>22.400000000000066</v>
      </c>
      <c r="AG42" s="2">
        <f t="shared" si="7"/>
        <v>22.360000000000092</v>
      </c>
      <c r="AH42" s="2">
        <f t="shared" si="7"/>
        <v>19.219999999999992</v>
      </c>
      <c r="AI42" s="2">
        <f t="shared" si="7"/>
        <v>17.720000000000045</v>
      </c>
      <c r="AN42" s="2">
        <v>0</v>
      </c>
      <c r="AO42" s="2">
        <v>5</v>
      </c>
      <c r="AP42" s="2">
        <v>10</v>
      </c>
      <c r="AQ42" s="2">
        <v>15</v>
      </c>
      <c r="AR42" s="2">
        <v>20</v>
      </c>
      <c r="AS42" s="2">
        <v>30</v>
      </c>
      <c r="AT42" s="2">
        <v>60</v>
      </c>
      <c r="AU42" s="2">
        <v>120</v>
      </c>
      <c r="AX42" s="2">
        <v>0</v>
      </c>
      <c r="AY42" s="2">
        <v>5</v>
      </c>
      <c r="AZ42" s="2">
        <v>10</v>
      </c>
      <c r="BA42" s="2">
        <v>15</v>
      </c>
      <c r="BB42" s="2">
        <v>20</v>
      </c>
      <c r="BC42" s="2">
        <v>30</v>
      </c>
      <c r="BD42" s="2">
        <v>60</v>
      </c>
      <c r="BE42" s="2">
        <v>120</v>
      </c>
    </row>
    <row r="43" spans="1:58">
      <c r="T43" s="20"/>
      <c r="U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N43" s="2" t="s">
        <v>18</v>
      </c>
      <c r="AO43" s="2" t="s">
        <v>18</v>
      </c>
      <c r="AP43" s="2" t="s">
        <v>18</v>
      </c>
      <c r="AQ43" s="2" t="s">
        <v>18</v>
      </c>
      <c r="AR43" s="2" t="s">
        <v>18</v>
      </c>
      <c r="AS43" s="2" t="s">
        <v>18</v>
      </c>
      <c r="AT43" s="2" t="s">
        <v>18</v>
      </c>
      <c r="AU43" s="2" t="s">
        <v>18</v>
      </c>
      <c r="AX43" s="2" t="s">
        <v>18</v>
      </c>
      <c r="AY43" s="2" t="s">
        <v>18</v>
      </c>
      <c r="AZ43" s="2" t="s">
        <v>18</v>
      </c>
      <c r="BA43" s="2" t="s">
        <v>18</v>
      </c>
      <c r="BB43" s="2" t="s">
        <v>18</v>
      </c>
      <c r="BC43" s="2" t="s">
        <v>18</v>
      </c>
      <c r="BD43" s="2" t="s">
        <v>18</v>
      </c>
      <c r="BE43" s="2" t="s">
        <v>18</v>
      </c>
    </row>
    <row r="44" spans="1:58">
      <c r="S44" s="7" t="s">
        <v>59</v>
      </c>
      <c r="AB44" s="7" t="s">
        <v>59</v>
      </c>
      <c r="AM44" s="2" t="s">
        <v>50</v>
      </c>
      <c r="AN44" s="2">
        <v>19.366666666666752</v>
      </c>
      <c r="AO44" s="2">
        <v>17.520000000000003</v>
      </c>
      <c r="AP44" s="2">
        <v>17.299999999999983</v>
      </c>
      <c r="AQ44" s="2">
        <v>16.649999999999942</v>
      </c>
      <c r="AR44" s="2">
        <v>16.750000000000043</v>
      </c>
      <c r="AS44" s="2">
        <v>14.749999999999929</v>
      </c>
      <c r="AT44" s="2">
        <v>15.249999999999986</v>
      </c>
      <c r="AU44" s="2">
        <v>14.600000000000056</v>
      </c>
      <c r="AW44" s="2" t="s">
        <v>50</v>
      </c>
      <c r="AX44" s="2">
        <v>24.199999999999889</v>
      </c>
      <c r="AY44" s="2">
        <v>23.75000000000016</v>
      </c>
      <c r="AZ44" s="2">
        <v>22.700000000000053</v>
      </c>
      <c r="BA44" s="2">
        <v>22.000000000000018</v>
      </c>
      <c r="BB44" s="2">
        <v>21.700000000000053</v>
      </c>
      <c r="BC44" s="2">
        <v>20.900000000000031</v>
      </c>
      <c r="BD44" s="2">
        <v>19.599999999999952</v>
      </c>
      <c r="BE44" s="2">
        <v>19.750000000000046</v>
      </c>
    </row>
    <row r="45" spans="1:58" ht="15.6">
      <c r="S45" s="11" t="s">
        <v>16</v>
      </c>
      <c r="T45" s="2" t="s">
        <v>38</v>
      </c>
      <c r="U45" s="2" t="s">
        <v>39</v>
      </c>
      <c r="V45" s="2" t="s">
        <v>40</v>
      </c>
      <c r="W45" s="2" t="s">
        <v>41</v>
      </c>
      <c r="X45" s="2" t="s">
        <v>42</v>
      </c>
      <c r="Y45" s="2" t="s">
        <v>43</v>
      </c>
      <c r="Z45" s="2" t="s">
        <v>44</v>
      </c>
      <c r="AB45" s="11" t="s">
        <v>16</v>
      </c>
      <c r="AC45" s="2" t="s">
        <v>38</v>
      </c>
      <c r="AD45" s="2" t="s">
        <v>39</v>
      </c>
      <c r="AE45" s="2" t="s">
        <v>40</v>
      </c>
      <c r="AF45" s="2" t="s">
        <v>41</v>
      </c>
      <c r="AG45" s="2" t="s">
        <v>42</v>
      </c>
      <c r="AH45" s="2" t="s">
        <v>43</v>
      </c>
      <c r="AI45" s="2" t="s">
        <v>44</v>
      </c>
      <c r="AM45" s="2" t="s">
        <v>3</v>
      </c>
      <c r="AN45" s="2">
        <v>0.61101009266071138</v>
      </c>
      <c r="AO45" s="2">
        <v>0.66468037431534299</v>
      </c>
      <c r="AP45" s="2">
        <v>1.5700924586837751E-13</v>
      </c>
      <c r="AQ45" s="2">
        <v>0.35355339059323482</v>
      </c>
      <c r="AR45" s="2">
        <v>0.2121320343557839</v>
      </c>
      <c r="AS45" s="2">
        <v>7.0710678118646966E-2</v>
      </c>
      <c r="AT45" s="2">
        <v>0.3535533905933918</v>
      </c>
      <c r="AU45" s="2">
        <v>0.56568542494933272</v>
      </c>
      <c r="AW45" s="2" t="s">
        <v>3</v>
      </c>
      <c r="AX45" s="2">
        <v>1.1313708498985098</v>
      </c>
      <c r="AY45" s="2">
        <v>1.0606601717798614</v>
      </c>
      <c r="AZ45" s="2">
        <v>0.8485281374239193</v>
      </c>
      <c r="BA45" s="2">
        <v>0.70710678118646964</v>
      </c>
      <c r="BB45" s="2">
        <v>1.1313708498983515</v>
      </c>
      <c r="BC45" s="2">
        <v>0.7071067811866254</v>
      </c>
      <c r="BD45" s="2">
        <v>0.1414213562371382</v>
      </c>
      <c r="BE45" s="2">
        <v>0.63639610306782401</v>
      </c>
    </row>
    <row r="46" spans="1:58">
      <c r="S46" s="2" t="s">
        <v>17</v>
      </c>
      <c r="T46" s="2" t="s">
        <v>18</v>
      </c>
      <c r="U46" s="2" t="s">
        <v>18</v>
      </c>
      <c r="V46" s="2" t="s">
        <v>18</v>
      </c>
      <c r="W46" s="2" t="s">
        <v>18</v>
      </c>
      <c r="X46" s="2" t="s">
        <v>18</v>
      </c>
      <c r="Y46" s="2" t="s">
        <v>18</v>
      </c>
      <c r="Z46" s="2" t="s">
        <v>18</v>
      </c>
      <c r="AB46" s="2" t="s">
        <v>17</v>
      </c>
      <c r="AC46" s="2" t="s">
        <v>18</v>
      </c>
      <c r="AD46" s="2" t="s">
        <v>18</v>
      </c>
      <c r="AE46" s="2" t="s">
        <v>18</v>
      </c>
      <c r="AF46" s="2" t="s">
        <v>18</v>
      </c>
      <c r="AG46" s="2" t="s">
        <v>18</v>
      </c>
      <c r="AH46" s="2" t="s">
        <v>18</v>
      </c>
      <c r="AI46" s="2" t="s">
        <v>18</v>
      </c>
    </row>
    <row r="47" spans="1:58" ht="15.6">
      <c r="S47" s="11" t="s">
        <v>52</v>
      </c>
      <c r="T47" s="2">
        <v>19.419999999999991</v>
      </c>
      <c r="U47" s="2">
        <v>17.439999999999987</v>
      </c>
      <c r="V47" s="2">
        <v>16.639999999999986</v>
      </c>
      <c r="W47" s="2">
        <v>16.400000000000059</v>
      </c>
      <c r="X47" s="2">
        <v>13.380000000000013</v>
      </c>
      <c r="Y47" s="2">
        <v>14.460000000000006</v>
      </c>
      <c r="Z47" s="2">
        <v>15.440000000000031</v>
      </c>
      <c r="AB47" s="11" t="s">
        <v>52</v>
      </c>
      <c r="AC47" s="2">
        <v>24.080000000000013</v>
      </c>
      <c r="AD47" s="2">
        <v>21.039999999999992</v>
      </c>
      <c r="AE47" s="2">
        <v>21.559999999999977</v>
      </c>
      <c r="AF47" s="2">
        <v>19.959999999999976</v>
      </c>
      <c r="AG47" s="2">
        <v>19.30000000000005</v>
      </c>
      <c r="AH47" s="2">
        <v>18.420000000000059</v>
      </c>
      <c r="AI47" s="2">
        <v>17.280000000000005</v>
      </c>
    </row>
    <row r="48" spans="1:58" ht="15.6">
      <c r="S48" s="11" t="s">
        <v>53</v>
      </c>
      <c r="T48" s="2">
        <v>1.1900000000000022</v>
      </c>
      <c r="U48" s="2">
        <v>0.8999999999999897</v>
      </c>
      <c r="V48" s="2">
        <v>0.78000000000000291</v>
      </c>
      <c r="W48" s="2">
        <v>0.76000000000000512</v>
      </c>
      <c r="X48" s="2">
        <v>0.96000000000000529</v>
      </c>
      <c r="Y48" s="2">
        <v>0.8799999999999919</v>
      </c>
      <c r="Z48" s="2">
        <v>0.74999999999999512</v>
      </c>
      <c r="AB48" s="11" t="s">
        <v>53</v>
      </c>
      <c r="AC48" s="2">
        <v>1.4399999999999968</v>
      </c>
      <c r="AD48" s="2">
        <v>1.0800000000000143</v>
      </c>
      <c r="AE48" s="2">
        <v>1.0599999999999721</v>
      </c>
      <c r="AF48" s="2">
        <v>0.88000000000003631</v>
      </c>
      <c r="AG48" s="2">
        <v>0.81999999999999851</v>
      </c>
      <c r="AH48" s="2">
        <v>0.78000000000000291</v>
      </c>
      <c r="AI48" s="2">
        <v>0.99999999999997868</v>
      </c>
    </row>
    <row r="49" spans="1:35" ht="15.6">
      <c r="S49" s="11" t="s">
        <v>54</v>
      </c>
      <c r="T49" s="2">
        <v>0.25000000000000577</v>
      </c>
      <c r="U49" s="2">
        <v>0.27999999999999137</v>
      </c>
      <c r="V49" s="2">
        <v>0.36000000000000476</v>
      </c>
      <c r="W49" s="2">
        <v>0.83999999999999631</v>
      </c>
      <c r="X49" s="2">
        <v>1.2399999999999967</v>
      </c>
      <c r="Y49" s="2">
        <v>1.1800000000000033</v>
      </c>
      <c r="Z49" s="2">
        <v>0.34999999999999476</v>
      </c>
      <c r="AB49" s="11" t="s">
        <v>54</v>
      </c>
      <c r="AC49" s="2">
        <v>0.50000000000000044</v>
      </c>
      <c r="AD49" s="2">
        <v>0.50000000000003375</v>
      </c>
      <c r="AE49" s="2">
        <v>0.51999999999998714</v>
      </c>
      <c r="AF49" s="2">
        <v>1.1600000000000055</v>
      </c>
      <c r="AG49" s="2">
        <v>0.35999999999998256</v>
      </c>
      <c r="AH49" s="2">
        <v>1.2399999999999967</v>
      </c>
      <c r="AI49" s="2">
        <v>0.43999999999999595</v>
      </c>
    </row>
    <row r="50" spans="1:35" ht="15.6">
      <c r="S50" s="11" t="s">
        <v>55</v>
      </c>
      <c r="T50" s="2">
        <v>0.37000000000000366</v>
      </c>
      <c r="U50" s="2">
        <v>0.24000000000001798</v>
      </c>
      <c r="V50" s="2">
        <v>0.72000000000000952</v>
      </c>
      <c r="W50" s="2">
        <v>1.2799999999999923</v>
      </c>
      <c r="X50" s="2">
        <v>1.7000000000000348</v>
      </c>
      <c r="Y50" s="2">
        <v>1.3199999999999878</v>
      </c>
      <c r="Z50" s="2">
        <v>0.27000000000000357</v>
      </c>
      <c r="AB50" s="11" t="s">
        <v>55</v>
      </c>
      <c r="AC50" s="2">
        <v>0.50999999999999934</v>
      </c>
      <c r="AD50" s="2">
        <v>0.97999999999998089</v>
      </c>
      <c r="AE50" s="2">
        <v>0.53999999999998494</v>
      </c>
      <c r="AF50" s="2">
        <v>0.41999999999999815</v>
      </c>
      <c r="AG50" s="2">
        <v>1.6599999999999948</v>
      </c>
      <c r="AH50" s="2">
        <v>1.1400000000000077</v>
      </c>
      <c r="AI50" s="2">
        <v>0.45999999999999375</v>
      </c>
    </row>
    <row r="51" spans="1:35" ht="15.6">
      <c r="S51" s="11" t="s">
        <v>56</v>
      </c>
      <c r="T51" s="2">
        <v>0</v>
      </c>
      <c r="U51" s="2">
        <v>0</v>
      </c>
      <c r="V51" s="2">
        <v>0</v>
      </c>
      <c r="W51" s="2">
        <v>0</v>
      </c>
      <c r="X51" s="2">
        <v>0.25999999999997137</v>
      </c>
      <c r="Y51" s="2">
        <v>1.399999999999979</v>
      </c>
      <c r="Z51" s="2">
        <v>0.82999999999999741</v>
      </c>
      <c r="AB51" s="11" t="s">
        <v>56</v>
      </c>
      <c r="AC51" s="2">
        <v>0</v>
      </c>
      <c r="AD51" s="2">
        <v>0.26000000000001577</v>
      </c>
      <c r="AE51" s="2">
        <v>0.26000000000001577</v>
      </c>
      <c r="AF51" s="2">
        <v>0.32000000000000917</v>
      </c>
      <c r="AG51" s="2">
        <v>0.23999999999997357</v>
      </c>
      <c r="AH51" s="2">
        <v>0.49999999999998934</v>
      </c>
      <c r="AI51" s="2">
        <v>0.52000000000003155</v>
      </c>
    </row>
    <row r="52" spans="1:35" ht="15.6">
      <c r="S52" s="11" t="s">
        <v>57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0.12000000000000899</v>
      </c>
      <c r="AB52" s="11" t="s">
        <v>57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0.91999999999998749</v>
      </c>
    </row>
    <row r="53" spans="1:35" ht="15.6">
      <c r="S53" s="14" t="s">
        <v>50</v>
      </c>
      <c r="T53" s="2">
        <f>SUM(T47:T52)</f>
        <v>21.230000000000004</v>
      </c>
      <c r="U53" s="2">
        <f t="shared" ref="U53:Z53" si="8">SUM(U47:U52)</f>
        <v>18.859999999999985</v>
      </c>
      <c r="V53" s="2">
        <f t="shared" si="8"/>
        <v>18.500000000000004</v>
      </c>
      <c r="W53" s="2">
        <f t="shared" si="8"/>
        <v>19.280000000000051</v>
      </c>
      <c r="X53" s="2">
        <f t="shared" si="8"/>
        <v>17.54000000000002</v>
      </c>
      <c r="Y53" s="2">
        <f t="shared" si="8"/>
        <v>19.239999999999966</v>
      </c>
      <c r="Z53" s="2">
        <f t="shared" si="8"/>
        <v>17.76000000000003</v>
      </c>
      <c r="AB53" s="14" t="s">
        <v>50</v>
      </c>
      <c r="AC53" s="2">
        <f t="shared" ref="AC53:AI53" si="9">SUM(AC47:AC52)</f>
        <v>26.530000000000008</v>
      </c>
      <c r="AD53" s="2">
        <f t="shared" si="9"/>
        <v>23.860000000000039</v>
      </c>
      <c r="AE53" s="2">
        <f t="shared" si="9"/>
        <v>23.939999999999937</v>
      </c>
      <c r="AF53" s="2">
        <f t="shared" si="9"/>
        <v>22.740000000000023</v>
      </c>
      <c r="AG53" s="2">
        <f t="shared" si="9"/>
        <v>22.379999999999995</v>
      </c>
      <c r="AH53" s="2">
        <f t="shared" si="9"/>
        <v>22.080000000000052</v>
      </c>
      <c r="AI53" s="2">
        <f t="shared" si="9"/>
        <v>20.61999999999999</v>
      </c>
    </row>
    <row r="55" spans="1:35" ht="15.6">
      <c r="S55" s="21" t="s">
        <v>29</v>
      </c>
      <c r="AB55" s="21" t="s">
        <v>29</v>
      </c>
    </row>
    <row r="56" spans="1:35">
      <c r="S56" s="2" t="s">
        <v>16</v>
      </c>
      <c r="T56" s="2">
        <v>0</v>
      </c>
      <c r="U56" s="2">
        <v>30</v>
      </c>
      <c r="V56" s="2">
        <v>60</v>
      </c>
      <c r="W56" s="2">
        <v>100</v>
      </c>
      <c r="X56" s="2">
        <v>140</v>
      </c>
      <c r="Y56" s="2">
        <v>180</v>
      </c>
      <c r="Z56" s="2">
        <v>220</v>
      </c>
      <c r="AB56" s="2" t="s">
        <v>16</v>
      </c>
      <c r="AC56" s="2">
        <v>0</v>
      </c>
      <c r="AD56" s="2">
        <v>30</v>
      </c>
      <c r="AE56" s="2">
        <v>60</v>
      </c>
      <c r="AF56" s="2">
        <v>100</v>
      </c>
      <c r="AG56" s="2">
        <v>140</v>
      </c>
      <c r="AH56" s="2">
        <v>180</v>
      </c>
      <c r="AI56" s="2">
        <v>220</v>
      </c>
    </row>
    <row r="57" spans="1:35">
      <c r="S57" s="2" t="s">
        <v>17</v>
      </c>
      <c r="T57" s="2" t="s">
        <v>18</v>
      </c>
      <c r="U57" s="2" t="s">
        <v>18</v>
      </c>
      <c r="V57" s="2" t="s">
        <v>18</v>
      </c>
      <c r="W57" s="2" t="s">
        <v>18</v>
      </c>
      <c r="X57" s="2" t="s">
        <v>18</v>
      </c>
      <c r="Y57" s="2" t="s">
        <v>18</v>
      </c>
      <c r="Z57" s="2" t="s">
        <v>18</v>
      </c>
      <c r="AB57" s="2" t="s">
        <v>17</v>
      </c>
      <c r="AC57" s="2" t="s">
        <v>18</v>
      </c>
      <c r="AD57" s="2" t="s">
        <v>18</v>
      </c>
      <c r="AE57" s="2" t="s">
        <v>18</v>
      </c>
      <c r="AF57" s="2" t="s">
        <v>18</v>
      </c>
      <c r="AG57" s="2" t="s">
        <v>18</v>
      </c>
      <c r="AH57" s="2" t="s">
        <v>18</v>
      </c>
      <c r="AI57" s="2" t="s">
        <v>18</v>
      </c>
    </row>
    <row r="58" spans="1:35">
      <c r="S58" s="2" t="s">
        <v>19</v>
      </c>
      <c r="T58" s="2">
        <f>AVERAGE(T36,T47)</f>
        <v>19.000000000000014</v>
      </c>
      <c r="U58" s="2">
        <f t="shared" ref="U58:Z58" si="10">AVERAGE(U36,U47)</f>
        <v>17.75</v>
      </c>
      <c r="V58" s="2">
        <f t="shared" si="10"/>
        <v>16.839999999999989</v>
      </c>
      <c r="W58" s="2">
        <f t="shared" si="10"/>
        <v>15.650000000000031</v>
      </c>
      <c r="X58" s="2">
        <f t="shared" si="10"/>
        <v>13.950000000000006</v>
      </c>
      <c r="Y58" s="2">
        <f t="shared" si="10"/>
        <v>14.050000000000008</v>
      </c>
      <c r="Z58" s="2">
        <f t="shared" si="10"/>
        <v>14.975000000000026</v>
      </c>
      <c r="AB58" s="2" t="s">
        <v>19</v>
      </c>
      <c r="AC58" s="2">
        <v>22.174999999999976</v>
      </c>
      <c r="AD58" s="2">
        <f t="shared" ref="AD58:AI58" si="11">AVERAGE(AD36,AD47)</f>
        <v>21.499999999999986</v>
      </c>
      <c r="AE58" s="2">
        <f t="shared" si="11"/>
        <v>21.839999999999968</v>
      </c>
      <c r="AF58" s="2">
        <f t="shared" si="11"/>
        <v>20.53</v>
      </c>
      <c r="AG58" s="2">
        <f t="shared" si="11"/>
        <v>19.660000000000053</v>
      </c>
      <c r="AH58" s="2">
        <f t="shared" si="11"/>
        <v>17.270000000000032</v>
      </c>
      <c r="AI58" s="2">
        <f t="shared" si="11"/>
        <v>16.399999999999991</v>
      </c>
    </row>
    <row r="59" spans="1:35">
      <c r="A59" s="3" t="s">
        <v>34</v>
      </c>
      <c r="S59" s="2" t="s">
        <v>20</v>
      </c>
      <c r="T59" s="2">
        <f t="shared" ref="T59:Z59" si="12">AVERAGE(T37,T48)</f>
        <v>1.1400000000000021</v>
      </c>
      <c r="U59" s="2">
        <f t="shared" si="12"/>
        <v>0.82999999999999741</v>
      </c>
      <c r="V59" s="2">
        <f t="shared" si="12"/>
        <v>0.80000000000000071</v>
      </c>
      <c r="W59" s="2">
        <f t="shared" si="12"/>
        <v>0.83999999999999631</v>
      </c>
      <c r="X59" s="2">
        <f t="shared" si="12"/>
        <v>1.0700000000000043</v>
      </c>
      <c r="Y59" s="2">
        <f t="shared" si="12"/>
        <v>1.0099999999999998</v>
      </c>
      <c r="Z59" s="2">
        <f t="shared" si="12"/>
        <v>0.88999999999999635</v>
      </c>
      <c r="AB59" s="2" t="s">
        <v>20</v>
      </c>
      <c r="AC59" s="2">
        <v>1.5349999999999975</v>
      </c>
      <c r="AD59" s="2">
        <f t="shared" ref="AD59:AI59" si="13">AVERAGE(AD37,AD48)</f>
        <v>1.0199999999999987</v>
      </c>
      <c r="AE59" s="2">
        <f t="shared" si="13"/>
        <v>1.0799999999999921</v>
      </c>
      <c r="AF59" s="2">
        <f t="shared" si="13"/>
        <v>0.9500000000000286</v>
      </c>
      <c r="AG59" s="2">
        <f t="shared" si="13"/>
        <v>1.0000000000000009</v>
      </c>
      <c r="AH59" s="2">
        <f t="shared" si="13"/>
        <v>1.2299999999999978</v>
      </c>
      <c r="AI59" s="2">
        <f t="shared" si="13"/>
        <v>0.869999999999993</v>
      </c>
    </row>
    <row r="60" spans="1:35" ht="15.6">
      <c r="A60" s="11" t="s">
        <v>16</v>
      </c>
      <c r="D60" s="2" t="s">
        <v>29</v>
      </c>
      <c r="S60" s="2" t="s">
        <v>21</v>
      </c>
      <c r="T60" s="2">
        <f t="shared" ref="T60:Z60" si="14">AVERAGE(T38,T49)</f>
        <v>0.28500000000000747</v>
      </c>
      <c r="U60" s="2">
        <f t="shared" si="14"/>
        <v>0.34000000000000696</v>
      </c>
      <c r="V60" s="2">
        <f t="shared" si="14"/>
        <v>0.26999999999999247</v>
      </c>
      <c r="W60" s="2">
        <f t="shared" si="14"/>
        <v>0.57000000000000384</v>
      </c>
      <c r="X60" s="2">
        <f t="shared" si="14"/>
        <v>1.0000000000000009</v>
      </c>
      <c r="Y60" s="2">
        <f t="shared" si="14"/>
        <v>1.4399999999999968</v>
      </c>
      <c r="Z60" s="2">
        <f t="shared" si="14"/>
        <v>0.63999999999999613</v>
      </c>
      <c r="AB60" s="2" t="s">
        <v>21</v>
      </c>
      <c r="AC60" s="2">
        <v>0.52000000000000379</v>
      </c>
      <c r="AD60" s="2">
        <f t="shared" ref="AD60:AI60" si="15">AVERAGE(AD38,AD49)</f>
        <v>0.50000000000002265</v>
      </c>
      <c r="AE60" s="2">
        <f t="shared" si="15"/>
        <v>0.38000000000000256</v>
      </c>
      <c r="AF60" s="2">
        <f t="shared" si="15"/>
        <v>0.63000000000000833</v>
      </c>
      <c r="AG60" s="2">
        <f t="shared" si="15"/>
        <v>0.38999999999999035</v>
      </c>
      <c r="AH60" s="2">
        <f t="shared" si="15"/>
        <v>0.9000000000000008</v>
      </c>
      <c r="AI60" s="2">
        <f t="shared" si="15"/>
        <v>0.40999999999999925</v>
      </c>
    </row>
    <row r="61" spans="1:35" ht="15.6">
      <c r="A61" s="12" t="s">
        <v>17</v>
      </c>
      <c r="S61" s="2" t="s">
        <v>22</v>
      </c>
      <c r="T61" s="2">
        <f t="shared" ref="T61:Z61" si="16">AVERAGE(T39,T50)</f>
        <v>0.33000000000000251</v>
      </c>
      <c r="U61" s="2">
        <f t="shared" si="16"/>
        <v>0.28000000000001357</v>
      </c>
      <c r="V61" s="2">
        <f t="shared" si="16"/>
        <v>0.62999999999999723</v>
      </c>
      <c r="W61" s="2">
        <f t="shared" si="16"/>
        <v>0.96999999999998199</v>
      </c>
      <c r="X61" s="2">
        <f t="shared" si="16"/>
        <v>1.3800000000000034</v>
      </c>
      <c r="Y61" s="2">
        <f t="shared" si="16"/>
        <v>0.869999999999993</v>
      </c>
      <c r="Z61" s="2">
        <f t="shared" si="16"/>
        <v>0.63500000000000223</v>
      </c>
      <c r="AB61" s="2" t="s">
        <v>22</v>
      </c>
      <c r="AC61" s="2">
        <v>0.38500000000000201</v>
      </c>
      <c r="AD61" s="2">
        <f t="shared" ref="AD61:AI61" si="17">AVERAGE(AD39,AD50)</f>
        <v>0.69999999999998952</v>
      </c>
      <c r="AE61" s="2">
        <f t="shared" si="17"/>
        <v>0.32999999999998586</v>
      </c>
      <c r="AF61" s="2">
        <f t="shared" si="17"/>
        <v>0.24000000000000687</v>
      </c>
      <c r="AG61" s="2">
        <f t="shared" si="17"/>
        <v>1.0400000000000076</v>
      </c>
      <c r="AH61" s="2">
        <f t="shared" si="17"/>
        <v>0.77000000000000401</v>
      </c>
      <c r="AI61" s="2">
        <f t="shared" si="17"/>
        <v>0.46000000000001595</v>
      </c>
    </row>
    <row r="62" spans="1:35">
      <c r="A62" s="2">
        <f>45/2</f>
        <v>22.5</v>
      </c>
      <c r="C62" s="22" t="s">
        <v>30</v>
      </c>
      <c r="D62" s="2">
        <f>SUMPRODUCT(B35:B39,$A62:$A66)/B40</f>
        <v>34.284032030146129</v>
      </c>
      <c r="S62" s="2" t="s">
        <v>23</v>
      </c>
      <c r="T62" s="2">
        <f t="shared" ref="T62:Z62" si="18">AVERAGE(T40,T51)</f>
        <v>0</v>
      </c>
      <c r="U62" s="2">
        <f t="shared" si="18"/>
        <v>0</v>
      </c>
      <c r="V62" s="2">
        <f t="shared" si="18"/>
        <v>0</v>
      </c>
      <c r="W62" s="2">
        <f t="shared" si="18"/>
        <v>0.21999999999999797</v>
      </c>
      <c r="X62" s="2">
        <f t="shared" si="18"/>
        <v>0.12999999999998568</v>
      </c>
      <c r="Y62" s="2">
        <f t="shared" si="18"/>
        <v>0.8899999999999908</v>
      </c>
      <c r="Z62" s="2">
        <f t="shared" si="18"/>
        <v>0.75499999999999456</v>
      </c>
      <c r="AB62" s="2" t="s">
        <v>23</v>
      </c>
      <c r="AC62" s="2">
        <v>0</v>
      </c>
      <c r="AD62" s="2">
        <f t="shared" ref="AD62:AI62" si="19">AVERAGE(AD40,AD51)</f>
        <v>0.23000000000001908</v>
      </c>
      <c r="AE62" s="2">
        <f t="shared" si="19"/>
        <v>0.29000000000001247</v>
      </c>
      <c r="AF62" s="2">
        <f t="shared" si="19"/>
        <v>0.21999999999999797</v>
      </c>
      <c r="AG62" s="2">
        <f t="shared" si="19"/>
        <v>0.27999999999999137</v>
      </c>
      <c r="AH62" s="2">
        <f t="shared" si="19"/>
        <v>0.42999999999999705</v>
      </c>
      <c r="AI62" s="2">
        <f t="shared" si="19"/>
        <v>0.52000000000000934</v>
      </c>
    </row>
    <row r="63" spans="1:35">
      <c r="A63" s="2">
        <f>(150+45)/2</f>
        <v>97.5</v>
      </c>
      <c r="C63" s="22" t="s">
        <v>31</v>
      </c>
      <c r="D63" s="2">
        <f>SUMPRODUCT(C35:C39,$A62:$A66)/C40</f>
        <v>50.720202485043735</v>
      </c>
      <c r="S63" s="2" t="s">
        <v>24</v>
      </c>
      <c r="T63" s="2">
        <f t="shared" ref="T63:Z63" si="20">AVERAGE(T41,T52)</f>
        <v>0</v>
      </c>
      <c r="U63" s="2">
        <f t="shared" si="20"/>
        <v>0</v>
      </c>
      <c r="V63" s="2">
        <f t="shared" si="20"/>
        <v>0</v>
      </c>
      <c r="W63" s="2">
        <f t="shared" si="20"/>
        <v>0</v>
      </c>
      <c r="X63" s="2">
        <f t="shared" si="20"/>
        <v>0</v>
      </c>
      <c r="Y63" s="2">
        <f t="shared" si="20"/>
        <v>3.9999999999995595E-2</v>
      </c>
      <c r="Z63" s="2">
        <f t="shared" si="20"/>
        <v>0.12000000000000899</v>
      </c>
      <c r="AB63" s="2" t="s">
        <v>24</v>
      </c>
      <c r="AC63" s="2">
        <v>0</v>
      </c>
      <c r="AD63" s="2">
        <f t="shared" ref="AD63:AI63" si="21">AVERAGE(AD41,AD52)</f>
        <v>0</v>
      </c>
      <c r="AE63" s="2">
        <f t="shared" si="21"/>
        <v>0</v>
      </c>
      <c r="AF63" s="2">
        <f t="shared" si="21"/>
        <v>0</v>
      </c>
      <c r="AG63" s="2">
        <f t="shared" si="21"/>
        <v>0</v>
      </c>
      <c r="AH63" s="2">
        <f t="shared" si="21"/>
        <v>4.9999999999994493E-2</v>
      </c>
      <c r="AI63" s="2">
        <f t="shared" si="21"/>
        <v>0.51000000000001044</v>
      </c>
    </row>
    <row r="64" spans="1:35">
      <c r="A64" s="2">
        <f>(250+150)/2</f>
        <v>200</v>
      </c>
      <c r="C64" s="22" t="s">
        <v>35</v>
      </c>
      <c r="D64" s="2">
        <f>SUMPRODUCT(D35:D39,$A62:$A66)/D40</f>
        <v>57.441176470588104</v>
      </c>
      <c r="S64" s="2" t="s">
        <v>50</v>
      </c>
      <c r="T64" s="2">
        <f>SUM(T58:T63)</f>
        <v>20.755000000000024</v>
      </c>
      <c r="U64" s="2">
        <f t="shared" ref="U64:Z64" si="22">SUM(U58:U63)</f>
        <v>19.200000000000017</v>
      </c>
      <c r="V64" s="2">
        <f t="shared" si="22"/>
        <v>18.539999999999978</v>
      </c>
      <c r="W64" s="2">
        <f t="shared" si="22"/>
        <v>18.250000000000011</v>
      </c>
      <c r="X64" s="2">
        <f t="shared" si="22"/>
        <v>17.529999999999998</v>
      </c>
      <c r="Y64" s="2">
        <f t="shared" si="22"/>
        <v>18.299999999999983</v>
      </c>
      <c r="Z64" s="2">
        <f t="shared" si="22"/>
        <v>18.015000000000025</v>
      </c>
      <c r="AB64" s="2" t="s">
        <v>50</v>
      </c>
      <c r="AC64" s="2">
        <f t="shared" ref="AC64:AI64" si="23">SUM(AC58:AC63)</f>
        <v>24.614999999999977</v>
      </c>
      <c r="AD64" s="2">
        <f t="shared" si="23"/>
        <v>23.950000000000014</v>
      </c>
      <c r="AE64" s="2">
        <f t="shared" si="23"/>
        <v>23.919999999999959</v>
      </c>
      <c r="AF64" s="2">
        <f t="shared" si="23"/>
        <v>22.570000000000043</v>
      </c>
      <c r="AG64" s="2">
        <f t="shared" si="23"/>
        <v>22.37000000000004</v>
      </c>
      <c r="AH64" s="2">
        <f t="shared" si="23"/>
        <v>20.650000000000023</v>
      </c>
      <c r="AI64" s="2">
        <f t="shared" si="23"/>
        <v>19.170000000000023</v>
      </c>
    </row>
    <row r="65" spans="1:41">
      <c r="A65" s="2">
        <f>(425+250)/2</f>
        <v>337.5</v>
      </c>
      <c r="C65" s="22"/>
    </row>
    <row r="66" spans="1:41">
      <c r="A66" s="2">
        <f>(850+425)/2</f>
        <v>637.5</v>
      </c>
      <c r="C66" s="22" t="s">
        <v>32</v>
      </c>
      <c r="D66" s="2">
        <f>SUMPRODUCT(F35:F39,$A62:$A66)/F40</f>
        <v>35.971541650961164</v>
      </c>
      <c r="AM66" s="3" t="s">
        <v>90</v>
      </c>
    </row>
    <row r="67" spans="1:41">
      <c r="C67" s="22" t="s">
        <v>33</v>
      </c>
      <c r="D67" s="2">
        <f>SUMPRODUCT(G35:G39,$A62:$A66)/G40</f>
        <v>47.340467697185964</v>
      </c>
      <c r="AN67" s="2" t="s">
        <v>14</v>
      </c>
      <c r="AO67" s="2" t="s">
        <v>15</v>
      </c>
    </row>
    <row r="68" spans="1:41" ht="15.6">
      <c r="C68" s="22" t="s">
        <v>36</v>
      </c>
      <c r="D68" s="2">
        <f>SUMPRODUCT(H35:H39,$A62:$A66)/H40</f>
        <v>37.829970228250119</v>
      </c>
      <c r="AM68" s="2" t="s">
        <v>11</v>
      </c>
      <c r="AN68" s="14">
        <v>8.3000000000000007</v>
      </c>
      <c r="AO68" s="11">
        <v>8.1</v>
      </c>
    </row>
    <row r="69" spans="1:41" ht="15.6">
      <c r="AM69" s="2" t="s">
        <v>75</v>
      </c>
      <c r="AN69" s="11">
        <v>8.9499999999999993</v>
      </c>
      <c r="AO69" s="11">
        <v>8.84</v>
      </c>
    </row>
    <row r="72" spans="1:41">
      <c r="A72" s="3" t="s">
        <v>90</v>
      </c>
    </row>
    <row r="73" spans="1:41">
      <c r="B73" s="2" t="str">
        <f>B3</f>
        <v>SM 1 (pH=8.02)</v>
      </c>
      <c r="C73" s="2" t="str">
        <f>E3</f>
        <v>SM 1 (pH=6.01)</v>
      </c>
      <c r="D73" s="2" t="str">
        <f>I3</f>
        <v>SM 2 (pH=8.15)</v>
      </c>
      <c r="E73" s="2" t="str">
        <f>L3</f>
        <v>SM 2 (pH=6.02)</v>
      </c>
    </row>
    <row r="74" spans="1:41" ht="15.6">
      <c r="A74" s="2" t="s">
        <v>11</v>
      </c>
      <c r="B74" s="14">
        <v>8.02</v>
      </c>
      <c r="C74" s="11">
        <v>6.01</v>
      </c>
      <c r="D74" s="11">
        <v>8.15</v>
      </c>
      <c r="E74" s="11">
        <v>6.02</v>
      </c>
    </row>
    <row r="75" spans="1:41" ht="15.6">
      <c r="A75" s="2" t="s">
        <v>75</v>
      </c>
      <c r="B75" s="11">
        <v>8.89</v>
      </c>
      <c r="C75" s="11">
        <v>8.24</v>
      </c>
      <c r="D75" s="11">
        <v>8.8000000000000007</v>
      </c>
      <c r="E75" s="11">
        <v>8.1199999999999992</v>
      </c>
    </row>
    <row r="96" spans="19:19">
      <c r="S96" s="3" t="s">
        <v>34</v>
      </c>
    </row>
    <row r="98" spans="19:37">
      <c r="S98" s="7" t="s">
        <v>34</v>
      </c>
    </row>
    <row r="99" spans="19:37">
      <c r="S99" s="2" t="s">
        <v>16</v>
      </c>
    </row>
    <row r="100" spans="19:37">
      <c r="S100" s="2" t="s">
        <v>17</v>
      </c>
      <c r="U100" s="2" t="s">
        <v>51</v>
      </c>
      <c r="V100" s="2">
        <f t="shared" ref="V100:AB100" si="24">T56</f>
        <v>0</v>
      </c>
      <c r="W100" s="2">
        <f t="shared" si="24"/>
        <v>30</v>
      </c>
      <c r="X100" s="2">
        <f t="shared" si="24"/>
        <v>60</v>
      </c>
      <c r="Y100" s="2">
        <f t="shared" si="24"/>
        <v>100</v>
      </c>
      <c r="Z100" s="2">
        <f t="shared" si="24"/>
        <v>140</v>
      </c>
      <c r="AA100" s="2">
        <f t="shared" si="24"/>
        <v>180</v>
      </c>
      <c r="AB100" s="2">
        <f t="shared" si="24"/>
        <v>220</v>
      </c>
      <c r="AD100" s="2" t="s">
        <v>51</v>
      </c>
      <c r="AE100" s="2">
        <f t="shared" ref="AE100:AK100" si="25">AC56</f>
        <v>0</v>
      </c>
      <c r="AF100" s="2">
        <f t="shared" si="25"/>
        <v>30</v>
      </c>
      <c r="AG100" s="2">
        <f t="shared" si="25"/>
        <v>60</v>
      </c>
      <c r="AH100" s="2">
        <f t="shared" si="25"/>
        <v>100</v>
      </c>
      <c r="AI100" s="2">
        <f t="shared" si="25"/>
        <v>140</v>
      </c>
      <c r="AJ100" s="2">
        <f t="shared" si="25"/>
        <v>180</v>
      </c>
      <c r="AK100" s="2">
        <f t="shared" si="25"/>
        <v>220</v>
      </c>
    </row>
    <row r="101" spans="19:37">
      <c r="S101" s="2">
        <v>22.5</v>
      </c>
      <c r="U101" s="2" t="s">
        <v>58</v>
      </c>
      <c r="V101" s="13">
        <f t="shared" ref="V101:AB101" si="26">SUMPRODUCT($S101:$S106,T36:T41)/T42</f>
        <v>33.836291913215071</v>
      </c>
      <c r="W101" s="13">
        <f t="shared" si="26"/>
        <v>34.209314227226542</v>
      </c>
      <c r="X101" s="13">
        <f t="shared" si="26"/>
        <v>36.68460710441294</v>
      </c>
      <c r="Y101" s="13">
        <f t="shared" si="26"/>
        <v>57.386759581881002</v>
      </c>
      <c r="Z101" s="13">
        <f t="shared" si="26"/>
        <v>54.309360730593205</v>
      </c>
      <c r="AA101" s="13">
        <f t="shared" si="26"/>
        <v>72.353110599077638</v>
      </c>
      <c r="AB101" s="13">
        <f t="shared" si="26"/>
        <v>85.10673234811199</v>
      </c>
      <c r="AD101" s="2" t="s">
        <v>58</v>
      </c>
      <c r="AE101" s="13">
        <f t="shared" ref="AE101:AK101" si="27">SUMPRODUCT($S101:$S106,AC36:AC41)/AC42</f>
        <v>35.715859030837152</v>
      </c>
      <c r="AF101" s="13">
        <f t="shared" si="27"/>
        <v>39.806572379368312</v>
      </c>
      <c r="AG101" s="13">
        <f t="shared" si="27"/>
        <v>37.550209205021154</v>
      </c>
      <c r="AH101" s="13">
        <f t="shared" si="27"/>
        <v>30.845982142857135</v>
      </c>
      <c r="AI101" s="13">
        <f t="shared" si="27"/>
        <v>44.51028622540295</v>
      </c>
      <c r="AJ101" s="13">
        <f t="shared" si="27"/>
        <v>59.599375650363591</v>
      </c>
      <c r="AK101" s="13">
        <f t="shared" si="27"/>
        <v>63.577878103840305</v>
      </c>
    </row>
    <row r="102" spans="19:37">
      <c r="S102" s="2">
        <v>97.5</v>
      </c>
      <c r="U102" s="2" t="s">
        <v>59</v>
      </c>
      <c r="V102" s="13">
        <f t="shared" ref="V102:AB102" si="28">SUMPRODUCT($S101:$S106,T47:T52)/T53</f>
        <v>34.284032030146129</v>
      </c>
      <c r="W102" s="13">
        <f t="shared" si="28"/>
        <v>32.722693531283319</v>
      </c>
      <c r="X102" s="13">
        <f t="shared" si="28"/>
        <v>41.375675675675893</v>
      </c>
      <c r="Y102" s="13">
        <f t="shared" si="28"/>
        <v>54.102697095435467</v>
      </c>
      <c r="Z102" s="13">
        <f t="shared" si="28"/>
        <v>78.799885974914034</v>
      </c>
      <c r="AA102" s="13">
        <f t="shared" si="28"/>
        <v>103.17827442827371</v>
      </c>
      <c r="AB102" s="13">
        <f t="shared" si="28"/>
        <v>72.17201576576629</v>
      </c>
      <c r="AD102" s="2" t="s">
        <v>59</v>
      </c>
      <c r="AE102" s="13">
        <f t="shared" ref="AE102:AK102" si="29">SUMPRODUCT($S101:$S106,AC47:AC52)/AC53</f>
        <v>35.971541650961164</v>
      </c>
      <c r="AF102" s="13">
        <f t="shared" si="29"/>
        <v>49.253981559095116</v>
      </c>
      <c r="AG102" s="13">
        <f t="shared" si="29"/>
        <v>43.460735171261568</v>
      </c>
      <c r="AH102" s="13">
        <f t="shared" si="29"/>
        <v>48.929199648197375</v>
      </c>
      <c r="AI102" s="13">
        <f t="shared" si="29"/>
        <v>58.063002680964217</v>
      </c>
      <c r="AJ102" s="13">
        <f t="shared" si="29"/>
        <v>65.307971014492452</v>
      </c>
      <c r="AK102" s="13">
        <f t="shared" si="29"/>
        <v>115.03637245392815</v>
      </c>
    </row>
    <row r="103" spans="19:37">
      <c r="S103" s="2">
        <v>200</v>
      </c>
    </row>
    <row r="104" spans="19:37">
      <c r="S104" s="2">
        <v>337.5</v>
      </c>
      <c r="U104" s="2" t="s">
        <v>29</v>
      </c>
      <c r="V104" s="13">
        <f t="shared" ref="V104:AB104" si="30">AVERAGE(V101:V102)</f>
        <v>34.0601619716806</v>
      </c>
      <c r="W104" s="13">
        <f t="shared" si="30"/>
        <v>33.466003879254927</v>
      </c>
      <c r="X104" s="13">
        <f t="shared" si="30"/>
        <v>39.03014139004442</v>
      </c>
      <c r="Y104" s="13">
        <f t="shared" si="30"/>
        <v>55.744728338658234</v>
      </c>
      <c r="Z104" s="13">
        <f t="shared" si="30"/>
        <v>66.554623352753623</v>
      </c>
      <c r="AA104" s="13">
        <f t="shared" si="30"/>
        <v>87.765692513675674</v>
      </c>
      <c r="AB104" s="13">
        <f t="shared" si="30"/>
        <v>78.639374056939147</v>
      </c>
      <c r="AD104" s="2" t="s">
        <v>29</v>
      </c>
      <c r="AE104" s="13">
        <f t="shared" ref="AE104:AK104" si="31">AVERAGE(AE101:AE102)</f>
        <v>35.843700340899161</v>
      </c>
      <c r="AF104" s="13">
        <f t="shared" si="31"/>
        <v>44.530276969231714</v>
      </c>
      <c r="AG104" s="13">
        <f t="shared" si="31"/>
        <v>40.505472188141361</v>
      </c>
      <c r="AH104" s="13">
        <f t="shared" si="31"/>
        <v>39.887590895527254</v>
      </c>
      <c r="AI104" s="13">
        <f t="shared" si="31"/>
        <v>51.286644453183584</v>
      </c>
      <c r="AJ104" s="13">
        <f t="shared" si="31"/>
        <v>62.453673332428025</v>
      </c>
      <c r="AK104" s="13">
        <f t="shared" si="31"/>
        <v>89.307125278884229</v>
      </c>
    </row>
    <row r="105" spans="19:37">
      <c r="S105" s="2">
        <v>637.5</v>
      </c>
      <c r="U105" s="2" t="s">
        <v>3</v>
      </c>
      <c r="V105" s="2">
        <f t="shared" ref="V105:AB105" si="32">_xlfn.STDEV.S(V101:V102)</f>
        <v>0.31660007289120901</v>
      </c>
      <c r="W105" s="2">
        <f t="shared" si="32"/>
        <v>1.0511995751537178</v>
      </c>
      <c r="X105" s="2">
        <f t="shared" si="32"/>
        <v>3.3170863977511234</v>
      </c>
      <c r="Y105" s="2">
        <f t="shared" si="32"/>
        <v>2.3221828540059923</v>
      </c>
      <c r="Z105" s="2">
        <f t="shared" si="32"/>
        <v>17.317416475079515</v>
      </c>
      <c r="AA105" s="2">
        <f t="shared" si="32"/>
        <v>21.796682374810828</v>
      </c>
      <c r="AB105" s="2">
        <f t="shared" si="32"/>
        <v>9.146225808102729</v>
      </c>
      <c r="AD105" s="2" t="s">
        <v>3</v>
      </c>
      <c r="AE105" s="2">
        <f t="shared" ref="AE105:AK105" si="33">_xlfn.STDEV.S(AE101:AE102)</f>
        <v>0.18079491452123345</v>
      </c>
      <c r="AF105" s="2">
        <f t="shared" si="33"/>
        <v>6.6803270956288587</v>
      </c>
      <c r="AG105" s="2">
        <f t="shared" si="33"/>
        <v>4.1793729911077673</v>
      </c>
      <c r="AH105" s="2">
        <f t="shared" si="33"/>
        <v>12.78676572369737</v>
      </c>
      <c r="AI105" s="2">
        <f t="shared" si="33"/>
        <v>9.583217709225897</v>
      </c>
      <c r="AJ105" s="2">
        <f t="shared" si="33"/>
        <v>4.0365864930256059</v>
      </c>
      <c r="AK105" s="2">
        <f t="shared" si="33"/>
        <v>36.386650304596756</v>
      </c>
    </row>
    <row r="106" spans="19:37">
      <c r="S106" s="2">
        <v>1425</v>
      </c>
      <c r="V106" s="13"/>
      <c r="W106" s="13"/>
      <c r="X106" s="13"/>
      <c r="Y106" s="13"/>
      <c r="Z106" s="13"/>
      <c r="AA106" s="13"/>
      <c r="AB106" s="13"/>
    </row>
    <row r="125" spans="19:21">
      <c r="S125" s="3" t="s">
        <v>90</v>
      </c>
    </row>
    <row r="126" spans="19:21">
      <c r="T126" s="2" t="s">
        <v>14</v>
      </c>
      <c r="U126" s="2" t="s">
        <v>15</v>
      </c>
    </row>
    <row r="127" spans="19:21" ht="15.6">
      <c r="S127" s="2" t="s">
        <v>11</v>
      </c>
      <c r="T127" s="14">
        <v>7.84</v>
      </c>
      <c r="U127" s="11">
        <v>7.92</v>
      </c>
    </row>
    <row r="128" spans="19:21" ht="15.6">
      <c r="S128" s="2" t="s">
        <v>75</v>
      </c>
      <c r="T128" s="11">
        <v>9.07</v>
      </c>
      <c r="U128" s="11">
        <v>8.9499999999999993</v>
      </c>
    </row>
    <row r="129" spans="19:21">
      <c r="T129" s="2">
        <v>9.27</v>
      </c>
      <c r="U129" s="2">
        <v>9.08</v>
      </c>
    </row>
    <row r="130" spans="19:21">
      <c r="S130" s="2" t="s">
        <v>92</v>
      </c>
      <c r="T130" s="2">
        <f>AVERAGE(T128:T129)</f>
        <v>9.17</v>
      </c>
      <c r="U130" s="2">
        <f>AVERAGE(U128:U129)</f>
        <v>9.0150000000000006</v>
      </c>
    </row>
  </sheetData>
  <mergeCells count="21">
    <mergeCell ref="BM3:BN3"/>
    <mergeCell ref="BO3:BP3"/>
    <mergeCell ref="BI2:BL2"/>
    <mergeCell ref="BM2:BP2"/>
    <mergeCell ref="AX34:BE34"/>
    <mergeCell ref="BH2:BH4"/>
    <mergeCell ref="BI3:BJ3"/>
    <mergeCell ref="BK3:BL3"/>
    <mergeCell ref="B3:D3"/>
    <mergeCell ref="E3:G3"/>
    <mergeCell ref="B32:D32"/>
    <mergeCell ref="F32:H32"/>
    <mergeCell ref="AN34:AU34"/>
    <mergeCell ref="S32:Z32"/>
    <mergeCell ref="AB32:AI32"/>
    <mergeCell ref="I3:K3"/>
    <mergeCell ref="L3:N3"/>
    <mergeCell ref="T3:V3"/>
    <mergeCell ref="X3:Z3"/>
    <mergeCell ref="AS3:AV3"/>
    <mergeCell ref="AN3:AQ3"/>
  </mergeCells>
  <phoneticPr fontId="3" type="noConversion"/>
  <hyperlinks>
    <hyperlink ref="A61" r:id="rId1" location="3_15" xr:uid="{00000000-0004-0000-0000-000000000000}"/>
    <hyperlink ref="BH5" r:id="rId2" location="3_15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2017-10-13T05:34:16Z</dcterms:modified>
</cp:coreProperties>
</file>