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3.xml" ContentType="application/vnd.openxmlformats-officedocument.drawing+xml"/>
  <Override PartName="/xl/charts/chart4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TERASTATION6\Tateno\投稿論文（現在進行中）\PSタグ論文\JBB\Revise\raw data\"/>
    </mc:Choice>
  </mc:AlternateContent>
  <xr:revisionPtr revIDLastSave="0" documentId="13_ncr:1_{E8EA4581-B6CB-4F23-8C33-50946695E695}" xr6:coauthVersionLast="43" xr6:coauthVersionMax="43" xr10:uidLastSave="{00000000-0000-0000-0000-000000000000}"/>
  <bookViews>
    <workbookView xWindow="12255" yWindow="660" windowWidth="59850" windowHeight="29100" tabRatio="960" activeTab="13" xr2:uid="{00000000-000D-0000-FFFF-FFFF00000000}"/>
  </bookViews>
  <sheets>
    <sheet name="190619_PS LLOD-1" sheetId="1" r:id="rId1"/>
    <sheet name="190619_PS LLOD-2" sheetId="2" r:id="rId2"/>
    <sheet name="190621_PS LLOD-1" sheetId="3" r:id="rId3"/>
    <sheet name="190619_avidin-1" sheetId="4" r:id="rId4"/>
    <sheet name="190619_avidin-2" sheetId="5" r:id="rId5"/>
    <sheet name="190626_LLOD (PSS)-1" sheetId="10" r:id="rId6"/>
    <sheet name="190626_LLOD (PSS)-2" sheetId="11" r:id="rId7"/>
    <sheet name="190626_LLOD (avidin)-1" sheetId="12" r:id="rId8"/>
    <sheet name="190626_LLOD (avidin)-2" sheetId="13" r:id="rId9"/>
    <sheet name="LLOD比較" sheetId="6" r:id="rId10"/>
    <sheet name="LLOD 10データ" sheetId="7" r:id="rId11"/>
    <sheet name="t.test" sheetId="8" r:id="rId12"/>
    <sheet name="Mann-Whitney U" sheetId="9" r:id="rId13"/>
    <sheet name="PS,biotin Ave(n=10)" sheetId="14" r:id="rId14"/>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28" i="7" l="1"/>
  <c r="BF28" i="7"/>
  <c r="BG60" i="7"/>
  <c r="BF60" i="7"/>
  <c r="AM37" i="14" l="1"/>
  <c r="AL37" i="14"/>
  <c r="AM36" i="14"/>
  <c r="AL36" i="14"/>
  <c r="AM35" i="14"/>
  <c r="AL35" i="14"/>
  <c r="AM34" i="14"/>
  <c r="AL34" i="14"/>
  <c r="AM33" i="14"/>
  <c r="AL33" i="14"/>
  <c r="AM32" i="14"/>
  <c r="AL32" i="14"/>
  <c r="AM31" i="14"/>
  <c r="AL31" i="14"/>
  <c r="AM30" i="14"/>
  <c r="AL30" i="14"/>
  <c r="AM29" i="14"/>
  <c r="AL29" i="14"/>
  <c r="AM28" i="14"/>
  <c r="AL28" i="14"/>
  <c r="AM27" i="14"/>
  <c r="AL27" i="14"/>
  <c r="AM26" i="14"/>
  <c r="AL26" i="14"/>
  <c r="AM25" i="14"/>
  <c r="AL25" i="14"/>
  <c r="F25" i="14"/>
  <c r="F26" i="14" s="1"/>
  <c r="F27" i="14" s="1"/>
  <c r="F28" i="14" s="1"/>
  <c r="F29" i="14" s="1"/>
  <c r="F30" i="14" s="1"/>
  <c r="F31" i="14" s="1"/>
  <c r="F32" i="14" s="1"/>
  <c r="F33" i="14" s="1"/>
  <c r="F34" i="14" s="1"/>
  <c r="F35" i="14" s="1"/>
  <c r="F36" i="14" s="1"/>
  <c r="F37" i="14" s="1"/>
  <c r="E25" i="14"/>
  <c r="E26" i="14" s="1"/>
  <c r="E27" i="14" s="1"/>
  <c r="E28" i="14" s="1"/>
  <c r="E29" i="14" s="1"/>
  <c r="E30" i="14" s="1"/>
  <c r="E31" i="14" s="1"/>
  <c r="E32" i="14" s="1"/>
  <c r="E33" i="14" s="1"/>
  <c r="E34" i="14" s="1"/>
  <c r="E35" i="14" s="1"/>
  <c r="E36" i="14" s="1"/>
  <c r="E37" i="14" s="1"/>
  <c r="AM24" i="14"/>
  <c r="AL24" i="14"/>
  <c r="AM23" i="14"/>
  <c r="AL23" i="14"/>
  <c r="B23" i="14"/>
  <c r="B24" i="14" s="1"/>
  <c r="B25" i="14" s="1"/>
  <c r="B26" i="14" s="1"/>
  <c r="B27" i="14" s="1"/>
  <c r="B28" i="14" s="1"/>
  <c r="B29" i="14" s="1"/>
  <c r="B30" i="14" s="1"/>
  <c r="B31" i="14" s="1"/>
  <c r="B32" i="14" s="1"/>
  <c r="B33" i="14" s="1"/>
  <c r="B34" i="14" s="1"/>
  <c r="B35" i="14" s="1"/>
  <c r="B36" i="14" s="1"/>
  <c r="B37" i="14" s="1"/>
  <c r="AM22" i="14"/>
  <c r="AL22" i="14"/>
  <c r="AL4" i="14"/>
  <c r="AM4" i="14"/>
  <c r="AN4" i="14" s="1"/>
  <c r="AL5" i="14"/>
  <c r="AM5" i="14"/>
  <c r="AL6" i="14"/>
  <c r="AM6" i="14"/>
  <c r="AL7" i="14"/>
  <c r="AM7" i="14"/>
  <c r="AN7" i="14" s="1"/>
  <c r="AL8" i="14"/>
  <c r="AM8" i="14"/>
  <c r="AL9" i="14"/>
  <c r="AM9" i="14"/>
  <c r="AL10" i="14"/>
  <c r="AM10" i="14"/>
  <c r="AL11" i="14"/>
  <c r="AM11" i="14"/>
  <c r="AL12" i="14"/>
  <c r="AM12" i="14"/>
  <c r="AL13" i="14"/>
  <c r="AM13" i="14"/>
  <c r="AL14" i="14"/>
  <c r="AM14" i="14"/>
  <c r="AL15" i="14"/>
  <c r="AM15" i="14"/>
  <c r="AL16" i="14"/>
  <c r="AM16" i="14"/>
  <c r="AL17" i="14"/>
  <c r="AM17" i="14"/>
  <c r="AL18" i="14"/>
  <c r="AM18" i="14"/>
  <c r="AN18" i="14" s="1"/>
  <c r="AM3" i="14"/>
  <c r="AL3" i="14"/>
  <c r="AO3" i="14" s="1"/>
  <c r="AP3" i="14" s="1"/>
  <c r="F6" i="14"/>
  <c r="F7" i="14" s="1"/>
  <c r="F8" i="14" s="1"/>
  <c r="F9" i="14" s="1"/>
  <c r="F10" i="14" s="1"/>
  <c r="F11" i="14" s="1"/>
  <c r="F12" i="14" s="1"/>
  <c r="F13" i="14" s="1"/>
  <c r="F14" i="14" s="1"/>
  <c r="F15" i="14" s="1"/>
  <c r="F16" i="14" s="1"/>
  <c r="F17" i="14" s="1"/>
  <c r="F18" i="14" s="1"/>
  <c r="E6" i="14"/>
  <c r="E7" i="14" s="1"/>
  <c r="E8" i="14" s="1"/>
  <c r="E9" i="14" s="1"/>
  <c r="E10" i="14" s="1"/>
  <c r="E11" i="14" s="1"/>
  <c r="E12" i="14" s="1"/>
  <c r="E13" i="14" s="1"/>
  <c r="E14" i="14" s="1"/>
  <c r="E15" i="14" s="1"/>
  <c r="E16" i="14" s="1"/>
  <c r="E17" i="14" s="1"/>
  <c r="E18" i="14" s="1"/>
  <c r="B4" i="14"/>
  <c r="B5" i="14" s="1"/>
  <c r="B6" i="14" s="1"/>
  <c r="B7" i="14" s="1"/>
  <c r="B8" i="14" s="1"/>
  <c r="B9" i="14" s="1"/>
  <c r="B10" i="14" s="1"/>
  <c r="B11" i="14" s="1"/>
  <c r="B12" i="14" s="1"/>
  <c r="B13" i="14" s="1"/>
  <c r="B14" i="14" s="1"/>
  <c r="B15" i="14" s="1"/>
  <c r="B16" i="14" s="1"/>
  <c r="B17" i="14" s="1"/>
  <c r="B18" i="14" s="1"/>
  <c r="AO22" i="14" l="1"/>
  <c r="AP22" i="14" s="1"/>
  <c r="AN29" i="14"/>
  <c r="AN24" i="14"/>
  <c r="AN14" i="14"/>
  <c r="AN6" i="14"/>
  <c r="AN16" i="14"/>
  <c r="AN12" i="14"/>
  <c r="AN5" i="14"/>
  <c r="AN10" i="14"/>
  <c r="AN15" i="14"/>
  <c r="AN17" i="14"/>
  <c r="AN13" i="14"/>
  <c r="AN33" i="14"/>
  <c r="AN37" i="14"/>
  <c r="AN23" i="14"/>
  <c r="AN22" i="14"/>
  <c r="AN35" i="14"/>
  <c r="AN26" i="14"/>
  <c r="AN30" i="14"/>
  <c r="AN34" i="14"/>
  <c r="AN28" i="14"/>
  <c r="AN32" i="14"/>
  <c r="AN36" i="14"/>
  <c r="AN27" i="14"/>
  <c r="AN25" i="14"/>
  <c r="AN31" i="14"/>
  <c r="AN9" i="14"/>
  <c r="AN3" i="14"/>
  <c r="AN8" i="14"/>
  <c r="AN11" i="14"/>
  <c r="V60" i="8"/>
  <c r="U60" i="8"/>
  <c r="FB55" i="7"/>
  <c r="FB56" i="7" s="1"/>
  <c r="FA55" i="7"/>
  <c r="FA56" i="7" s="1"/>
  <c r="FB54" i="7"/>
  <c r="FA54" i="7"/>
  <c r="FB33" i="7"/>
  <c r="FB34" i="7"/>
  <c r="FB35" i="7" s="1"/>
  <c r="FA34" i="7"/>
  <c r="FA33" i="7"/>
  <c r="EK69" i="7"/>
  <c r="EJ69" i="7"/>
  <c r="EK68" i="7"/>
  <c r="EJ68" i="7"/>
  <c r="EK67" i="7"/>
  <c r="EL67" i="7" s="1"/>
  <c r="EJ67" i="7"/>
  <c r="EK66" i="7"/>
  <c r="EL66" i="7" s="1"/>
  <c r="EJ66" i="7"/>
  <c r="EK65" i="7"/>
  <c r="EL65" i="7" s="1"/>
  <c r="EJ65" i="7"/>
  <c r="EK64" i="7"/>
  <c r="EJ64" i="7"/>
  <c r="EK63" i="7"/>
  <c r="EL63" i="7" s="1"/>
  <c r="EJ63" i="7"/>
  <c r="EK62" i="7"/>
  <c r="EJ62" i="7"/>
  <c r="EK61" i="7"/>
  <c r="EJ61" i="7"/>
  <c r="EK60" i="7"/>
  <c r="EJ60" i="7"/>
  <c r="EK59" i="7"/>
  <c r="EL59" i="7" s="1"/>
  <c r="EJ59" i="7"/>
  <c r="EK58" i="7"/>
  <c r="EL58" i="7" s="1"/>
  <c r="EJ58" i="7"/>
  <c r="EK57" i="7"/>
  <c r="EJ57" i="7"/>
  <c r="EE57" i="7"/>
  <c r="EE58" i="7" s="1"/>
  <c r="EE59" i="7" s="1"/>
  <c r="EE60" i="7" s="1"/>
  <c r="EE61" i="7" s="1"/>
  <c r="EE62" i="7" s="1"/>
  <c r="EE63" i="7" s="1"/>
  <c r="EE64" i="7" s="1"/>
  <c r="EE65" i="7" s="1"/>
  <c r="EE66" i="7" s="1"/>
  <c r="EE67" i="7" s="1"/>
  <c r="EE68" i="7" s="1"/>
  <c r="EE69" i="7" s="1"/>
  <c r="ED57" i="7"/>
  <c r="ED58" i="7" s="1"/>
  <c r="ED59" i="7" s="1"/>
  <c r="ED60" i="7" s="1"/>
  <c r="ED61" i="7" s="1"/>
  <c r="ED62" i="7" s="1"/>
  <c r="ED63" i="7" s="1"/>
  <c r="ED64" i="7" s="1"/>
  <c r="ED65" i="7" s="1"/>
  <c r="ED66" i="7" s="1"/>
  <c r="ED67" i="7" s="1"/>
  <c r="ED68" i="7" s="1"/>
  <c r="ED69" i="7" s="1"/>
  <c r="EK56" i="7"/>
  <c r="EL56" i="7" s="1"/>
  <c r="EJ56" i="7"/>
  <c r="EA56" i="7"/>
  <c r="EA57" i="7" s="1"/>
  <c r="EA58" i="7" s="1"/>
  <c r="EA59" i="7" s="1"/>
  <c r="EA60" i="7" s="1"/>
  <c r="EA61" i="7" s="1"/>
  <c r="EA62" i="7" s="1"/>
  <c r="EA63" i="7" s="1"/>
  <c r="EA64" i="7" s="1"/>
  <c r="EA65" i="7" s="1"/>
  <c r="EA66" i="7" s="1"/>
  <c r="EA67" i="7" s="1"/>
  <c r="EA68" i="7" s="1"/>
  <c r="EA69" i="7" s="1"/>
  <c r="EK55" i="7"/>
  <c r="EJ55" i="7"/>
  <c r="EA55" i="7"/>
  <c r="EK54" i="7"/>
  <c r="EJ54" i="7"/>
  <c r="EM54" i="7" s="1"/>
  <c r="EN54" i="7" s="1"/>
  <c r="EK52" i="7"/>
  <c r="EJ52" i="7"/>
  <c r="EK51" i="7"/>
  <c r="EJ51" i="7"/>
  <c r="EL51" i="7" s="1"/>
  <c r="EK50" i="7"/>
  <c r="EL50" i="7" s="1"/>
  <c r="EJ50" i="7"/>
  <c r="EK49" i="7"/>
  <c r="EL49" i="7" s="1"/>
  <c r="EJ49" i="7"/>
  <c r="EK48" i="7"/>
  <c r="EL48" i="7" s="1"/>
  <c r="EJ48" i="7"/>
  <c r="EK47" i="7"/>
  <c r="EJ47" i="7"/>
  <c r="EL47" i="7" s="1"/>
  <c r="EK46" i="7"/>
  <c r="EL46" i="7" s="1"/>
  <c r="EJ46" i="7"/>
  <c r="EK45" i="7"/>
  <c r="EJ45" i="7"/>
  <c r="EK44" i="7"/>
  <c r="EJ44" i="7"/>
  <c r="EK43" i="7"/>
  <c r="EJ43" i="7"/>
  <c r="EL43" i="7" s="1"/>
  <c r="EK42" i="7"/>
  <c r="EL42" i="7" s="1"/>
  <c r="EJ42" i="7"/>
  <c r="EK41" i="7"/>
  <c r="EL41" i="7" s="1"/>
  <c r="EJ41" i="7"/>
  <c r="EK40" i="7"/>
  <c r="EJ40" i="7"/>
  <c r="EE40" i="7"/>
  <c r="EE41" i="7" s="1"/>
  <c r="EE42" i="7" s="1"/>
  <c r="EE43" i="7" s="1"/>
  <c r="EE44" i="7" s="1"/>
  <c r="EE45" i="7" s="1"/>
  <c r="EE46" i="7" s="1"/>
  <c r="EE47" i="7" s="1"/>
  <c r="EE48" i="7" s="1"/>
  <c r="EE49" i="7" s="1"/>
  <c r="EE50" i="7" s="1"/>
  <c r="EE51" i="7" s="1"/>
  <c r="EE52" i="7" s="1"/>
  <c r="ED40" i="7"/>
  <c r="ED41" i="7" s="1"/>
  <c r="ED42" i="7" s="1"/>
  <c r="ED43" i="7" s="1"/>
  <c r="ED44" i="7" s="1"/>
  <c r="ED45" i="7" s="1"/>
  <c r="ED46" i="7" s="1"/>
  <c r="ED47" i="7" s="1"/>
  <c r="ED48" i="7" s="1"/>
  <c r="ED49" i="7" s="1"/>
  <c r="ED50" i="7" s="1"/>
  <c r="ED51" i="7" s="1"/>
  <c r="ED52" i="7" s="1"/>
  <c r="EK39" i="7"/>
  <c r="EJ39" i="7"/>
  <c r="EL39" i="7" s="1"/>
  <c r="EK38" i="7"/>
  <c r="EL38" i="7" s="1"/>
  <c r="EJ38" i="7"/>
  <c r="EM38" i="7" s="1"/>
  <c r="EN38" i="7" s="1"/>
  <c r="EA38" i="7"/>
  <c r="EA39" i="7" s="1"/>
  <c r="EA40" i="7" s="1"/>
  <c r="EA41" i="7" s="1"/>
  <c r="EA42" i="7" s="1"/>
  <c r="EA43" i="7" s="1"/>
  <c r="EA44" i="7" s="1"/>
  <c r="EA45" i="7" s="1"/>
  <c r="EA46" i="7" s="1"/>
  <c r="EA47" i="7" s="1"/>
  <c r="EA48" i="7" s="1"/>
  <c r="EA49" i="7" s="1"/>
  <c r="EA50" i="7" s="1"/>
  <c r="EA51" i="7" s="1"/>
  <c r="EA52" i="7" s="1"/>
  <c r="EK37" i="7"/>
  <c r="EL37" i="7" s="1"/>
  <c r="EJ37" i="7"/>
  <c r="EK35" i="7"/>
  <c r="EL35" i="7" s="1"/>
  <c r="EJ35" i="7"/>
  <c r="EK34" i="7"/>
  <c r="EL34" i="7" s="1"/>
  <c r="EJ34" i="7"/>
  <c r="EK33" i="7"/>
  <c r="EJ33" i="7"/>
  <c r="EK32" i="7"/>
  <c r="EJ32" i="7"/>
  <c r="EK31" i="7"/>
  <c r="EJ31" i="7"/>
  <c r="EK30" i="7"/>
  <c r="EL30" i="7" s="1"/>
  <c r="EJ30" i="7"/>
  <c r="EK29" i="7"/>
  <c r="EL29" i="7" s="1"/>
  <c r="EJ29" i="7"/>
  <c r="EK28" i="7"/>
  <c r="EL28" i="7" s="1"/>
  <c r="EJ28" i="7"/>
  <c r="EK27" i="7"/>
  <c r="EJ27" i="7"/>
  <c r="EK26" i="7"/>
  <c r="EL26" i="7" s="1"/>
  <c r="EJ26" i="7"/>
  <c r="EK25" i="7"/>
  <c r="EJ25" i="7"/>
  <c r="EK24" i="7"/>
  <c r="EJ24" i="7"/>
  <c r="EE24" i="7"/>
  <c r="EE25" i="7" s="1"/>
  <c r="EE26" i="7" s="1"/>
  <c r="EE27" i="7" s="1"/>
  <c r="EE28" i="7" s="1"/>
  <c r="EE29" i="7" s="1"/>
  <c r="EE30" i="7" s="1"/>
  <c r="EE31" i="7" s="1"/>
  <c r="EE32" i="7" s="1"/>
  <c r="EE33" i="7" s="1"/>
  <c r="EE34" i="7" s="1"/>
  <c r="EE35" i="7" s="1"/>
  <c r="EK23" i="7"/>
  <c r="EJ23" i="7"/>
  <c r="EE23" i="7"/>
  <c r="ED23" i="7"/>
  <c r="ED24" i="7" s="1"/>
  <c r="ED25" i="7" s="1"/>
  <c r="ED26" i="7" s="1"/>
  <c r="ED27" i="7" s="1"/>
  <c r="ED28" i="7" s="1"/>
  <c r="ED29" i="7" s="1"/>
  <c r="ED30" i="7" s="1"/>
  <c r="ED31" i="7" s="1"/>
  <c r="ED32" i="7" s="1"/>
  <c r="ED33" i="7" s="1"/>
  <c r="ED34" i="7" s="1"/>
  <c r="ED35" i="7" s="1"/>
  <c r="EK22" i="7"/>
  <c r="EL22" i="7" s="1"/>
  <c r="EJ22" i="7"/>
  <c r="EA22" i="7"/>
  <c r="EA23" i="7" s="1"/>
  <c r="EA24" i="7" s="1"/>
  <c r="EA25" i="7" s="1"/>
  <c r="EA26" i="7" s="1"/>
  <c r="EA27" i="7" s="1"/>
  <c r="EA28" i="7" s="1"/>
  <c r="EA29" i="7" s="1"/>
  <c r="EA30" i="7" s="1"/>
  <c r="EA31" i="7" s="1"/>
  <c r="EA32" i="7" s="1"/>
  <c r="EA33" i="7" s="1"/>
  <c r="EA34" i="7" s="1"/>
  <c r="EA35" i="7" s="1"/>
  <c r="EK21" i="7"/>
  <c r="EL21" i="7" s="1"/>
  <c r="EJ21" i="7"/>
  <c r="EA21" i="7"/>
  <c r="EK20" i="7"/>
  <c r="EJ20" i="7"/>
  <c r="EK18" i="7"/>
  <c r="EJ18" i="7"/>
  <c r="EL18" i="7" s="1"/>
  <c r="EK17" i="7"/>
  <c r="EL17" i="7" s="1"/>
  <c r="EJ17" i="7"/>
  <c r="EK16" i="7"/>
  <c r="EL16" i="7" s="1"/>
  <c r="EJ16" i="7"/>
  <c r="EK15" i="7"/>
  <c r="EJ15" i="7"/>
  <c r="EK14" i="7"/>
  <c r="EJ14" i="7"/>
  <c r="EL14" i="7" s="1"/>
  <c r="EL13" i="7"/>
  <c r="EK13" i="7"/>
  <c r="EJ13" i="7"/>
  <c r="EK12" i="7"/>
  <c r="EL12" i="7" s="1"/>
  <c r="EJ12" i="7"/>
  <c r="EK11" i="7"/>
  <c r="EJ11" i="7"/>
  <c r="EK10" i="7"/>
  <c r="EJ10" i="7"/>
  <c r="EL10" i="7" s="1"/>
  <c r="EK9" i="7"/>
  <c r="EL9" i="7" s="1"/>
  <c r="EJ9" i="7"/>
  <c r="EK8" i="7"/>
  <c r="EJ8" i="7"/>
  <c r="EK7" i="7"/>
  <c r="EJ7" i="7"/>
  <c r="ED7" i="7"/>
  <c r="ED8" i="7" s="1"/>
  <c r="ED9" i="7" s="1"/>
  <c r="ED10" i="7" s="1"/>
  <c r="ED11" i="7" s="1"/>
  <c r="ED12" i="7" s="1"/>
  <c r="ED13" i="7" s="1"/>
  <c r="ED14" i="7" s="1"/>
  <c r="ED15" i="7" s="1"/>
  <c r="ED16" i="7" s="1"/>
  <c r="ED17" i="7" s="1"/>
  <c r="ED18" i="7" s="1"/>
  <c r="EK6" i="7"/>
  <c r="EJ6" i="7"/>
  <c r="EL6" i="7" s="1"/>
  <c r="EE6" i="7"/>
  <c r="EE7" i="7" s="1"/>
  <c r="EE8" i="7" s="1"/>
  <c r="EE9" i="7" s="1"/>
  <c r="EE10" i="7" s="1"/>
  <c r="EE11" i="7" s="1"/>
  <c r="EE12" i="7" s="1"/>
  <c r="EE13" i="7" s="1"/>
  <c r="EE14" i="7" s="1"/>
  <c r="EE15" i="7" s="1"/>
  <c r="EE16" i="7" s="1"/>
  <c r="EE17" i="7" s="1"/>
  <c r="EE18" i="7" s="1"/>
  <c r="ED6" i="7"/>
  <c r="EK5" i="7"/>
  <c r="EL5" i="7" s="1"/>
  <c r="EJ5" i="7"/>
  <c r="EM4" i="7"/>
  <c r="EN4" i="7" s="1"/>
  <c r="EK4" i="7"/>
  <c r="EJ4" i="7"/>
  <c r="EA4" i="7"/>
  <c r="EA5" i="7" s="1"/>
  <c r="EA6" i="7" s="1"/>
  <c r="EA7" i="7" s="1"/>
  <c r="EA8" i="7" s="1"/>
  <c r="EA9" i="7" s="1"/>
  <c r="EA10" i="7" s="1"/>
  <c r="EA11" i="7" s="1"/>
  <c r="EA12" i="7" s="1"/>
  <c r="EA13" i="7" s="1"/>
  <c r="EA14" i="7" s="1"/>
  <c r="EA15" i="7" s="1"/>
  <c r="EA16" i="7" s="1"/>
  <c r="EA17" i="7" s="1"/>
  <c r="EA18" i="7" s="1"/>
  <c r="EK3" i="7"/>
  <c r="EJ3" i="7"/>
  <c r="EL3" i="7" s="1"/>
  <c r="BG69" i="7"/>
  <c r="BF69" i="7"/>
  <c r="BG68" i="7"/>
  <c r="BF68" i="7"/>
  <c r="BG67" i="7"/>
  <c r="BF67" i="7"/>
  <c r="BG66" i="7"/>
  <c r="BF66" i="7"/>
  <c r="BG65" i="7"/>
  <c r="BF65" i="7"/>
  <c r="BG64" i="7"/>
  <c r="BF64" i="7"/>
  <c r="BG63" i="7"/>
  <c r="BF63" i="7"/>
  <c r="BG62" i="7"/>
  <c r="BF62" i="7"/>
  <c r="BG61" i="7"/>
  <c r="BF61" i="7"/>
  <c r="BG59" i="7"/>
  <c r="BF59" i="7"/>
  <c r="BG58" i="7"/>
  <c r="BF58" i="7"/>
  <c r="BG57" i="7"/>
  <c r="BF57" i="7"/>
  <c r="BA57" i="7"/>
  <c r="BA58" i="7" s="1"/>
  <c r="BA59" i="7" s="1"/>
  <c r="BA60" i="7" s="1"/>
  <c r="BA61" i="7" s="1"/>
  <c r="BA62" i="7" s="1"/>
  <c r="BA63" i="7" s="1"/>
  <c r="BA64" i="7" s="1"/>
  <c r="BA65" i="7" s="1"/>
  <c r="BA66" i="7" s="1"/>
  <c r="BA67" i="7" s="1"/>
  <c r="BA68" i="7" s="1"/>
  <c r="BA69" i="7" s="1"/>
  <c r="AZ57" i="7"/>
  <c r="AZ58" i="7" s="1"/>
  <c r="AZ59" i="7" s="1"/>
  <c r="AZ60" i="7" s="1"/>
  <c r="AZ61" i="7" s="1"/>
  <c r="AZ62" i="7" s="1"/>
  <c r="AZ63" i="7" s="1"/>
  <c r="AZ64" i="7" s="1"/>
  <c r="AZ65" i="7" s="1"/>
  <c r="AZ66" i="7" s="1"/>
  <c r="AZ67" i="7" s="1"/>
  <c r="AZ68" i="7" s="1"/>
  <c r="AZ69" i="7" s="1"/>
  <c r="BG56" i="7"/>
  <c r="BF56" i="7"/>
  <c r="BG55" i="7"/>
  <c r="BF55" i="7"/>
  <c r="AW55" i="7"/>
  <c r="AW56" i="7" s="1"/>
  <c r="AW57" i="7" s="1"/>
  <c r="AW58" i="7" s="1"/>
  <c r="AW59" i="7" s="1"/>
  <c r="AW60" i="7" s="1"/>
  <c r="AW61" i="7" s="1"/>
  <c r="AW62" i="7" s="1"/>
  <c r="AW63" i="7" s="1"/>
  <c r="AW64" i="7" s="1"/>
  <c r="AW65" i="7" s="1"/>
  <c r="AW66" i="7" s="1"/>
  <c r="AW67" i="7" s="1"/>
  <c r="AW68" i="7" s="1"/>
  <c r="AW69" i="7" s="1"/>
  <c r="BG54" i="7"/>
  <c r="BF54" i="7"/>
  <c r="BG52" i="7"/>
  <c r="BF52" i="7"/>
  <c r="BG51" i="7"/>
  <c r="BF51" i="7"/>
  <c r="BG50" i="7"/>
  <c r="BF50" i="7"/>
  <c r="BG49" i="7"/>
  <c r="BF49" i="7"/>
  <c r="BG48" i="7"/>
  <c r="BF48" i="7"/>
  <c r="BG47" i="7"/>
  <c r="BF47" i="7"/>
  <c r="BG46" i="7"/>
  <c r="BF46" i="7"/>
  <c r="BG45" i="7"/>
  <c r="BF45" i="7"/>
  <c r="BG44" i="7"/>
  <c r="BF44" i="7"/>
  <c r="BG43" i="7"/>
  <c r="BF43" i="7"/>
  <c r="BG42" i="7"/>
  <c r="BF42" i="7"/>
  <c r="BG41" i="7"/>
  <c r="BF41" i="7"/>
  <c r="BG40" i="7"/>
  <c r="BF40" i="7"/>
  <c r="BA40" i="7"/>
  <c r="BA41" i="7" s="1"/>
  <c r="BA42" i="7" s="1"/>
  <c r="BA43" i="7" s="1"/>
  <c r="BA44" i="7" s="1"/>
  <c r="BA45" i="7" s="1"/>
  <c r="BA46" i="7" s="1"/>
  <c r="BA47" i="7" s="1"/>
  <c r="BA48" i="7" s="1"/>
  <c r="BA49" i="7" s="1"/>
  <c r="BA50" i="7" s="1"/>
  <c r="BA51" i="7" s="1"/>
  <c r="BA52" i="7" s="1"/>
  <c r="AZ40" i="7"/>
  <c r="AZ41" i="7" s="1"/>
  <c r="AZ42" i="7" s="1"/>
  <c r="AZ43" i="7" s="1"/>
  <c r="AZ44" i="7" s="1"/>
  <c r="AZ45" i="7" s="1"/>
  <c r="AZ46" i="7" s="1"/>
  <c r="AZ47" i="7" s="1"/>
  <c r="AZ48" i="7" s="1"/>
  <c r="AZ49" i="7" s="1"/>
  <c r="AZ50" i="7" s="1"/>
  <c r="AZ51" i="7" s="1"/>
  <c r="AZ52" i="7" s="1"/>
  <c r="BG39" i="7"/>
  <c r="BF39" i="7"/>
  <c r="BG38" i="7"/>
  <c r="BF38" i="7"/>
  <c r="AW38" i="7"/>
  <c r="AW39" i="7" s="1"/>
  <c r="AW40" i="7" s="1"/>
  <c r="AW41" i="7" s="1"/>
  <c r="AW42" i="7" s="1"/>
  <c r="AW43" i="7" s="1"/>
  <c r="AW44" i="7" s="1"/>
  <c r="AW45" i="7" s="1"/>
  <c r="AW46" i="7" s="1"/>
  <c r="AW47" i="7" s="1"/>
  <c r="AW48" i="7" s="1"/>
  <c r="AW49" i="7" s="1"/>
  <c r="AW50" i="7" s="1"/>
  <c r="AW51" i="7" s="1"/>
  <c r="AW52" i="7" s="1"/>
  <c r="BG37" i="7"/>
  <c r="BF37" i="7"/>
  <c r="BG35" i="7"/>
  <c r="BF35" i="7"/>
  <c r="BG34" i="7"/>
  <c r="BF34" i="7"/>
  <c r="BG33" i="7"/>
  <c r="BF33" i="7"/>
  <c r="BG32" i="7"/>
  <c r="BF32" i="7"/>
  <c r="BG31" i="7"/>
  <c r="BF31" i="7"/>
  <c r="BG30" i="7"/>
  <c r="BF30" i="7"/>
  <c r="BG29" i="7"/>
  <c r="BF29" i="7"/>
  <c r="BG27" i="7"/>
  <c r="BF27" i="7"/>
  <c r="BG26" i="7"/>
  <c r="BF26" i="7"/>
  <c r="BG25" i="7"/>
  <c r="BF25" i="7"/>
  <c r="BG24" i="7"/>
  <c r="BF24" i="7"/>
  <c r="BG23" i="7"/>
  <c r="BF23" i="7"/>
  <c r="BA23" i="7"/>
  <c r="BA24" i="7" s="1"/>
  <c r="BA25" i="7" s="1"/>
  <c r="BA26" i="7" s="1"/>
  <c r="BA27" i="7" s="1"/>
  <c r="BA28" i="7" s="1"/>
  <c r="BA29" i="7" s="1"/>
  <c r="BA30" i="7" s="1"/>
  <c r="BA31" i="7" s="1"/>
  <c r="BA32" i="7" s="1"/>
  <c r="BA33" i="7" s="1"/>
  <c r="BA34" i="7" s="1"/>
  <c r="BA35" i="7" s="1"/>
  <c r="AZ23" i="7"/>
  <c r="AZ24" i="7" s="1"/>
  <c r="AZ25" i="7" s="1"/>
  <c r="AZ26" i="7" s="1"/>
  <c r="AZ27" i="7" s="1"/>
  <c r="AZ28" i="7" s="1"/>
  <c r="AZ29" i="7" s="1"/>
  <c r="AZ30" i="7" s="1"/>
  <c r="AZ31" i="7" s="1"/>
  <c r="AZ32" i="7" s="1"/>
  <c r="AZ33" i="7" s="1"/>
  <c r="AZ34" i="7" s="1"/>
  <c r="AZ35" i="7" s="1"/>
  <c r="BG22" i="7"/>
  <c r="BF22" i="7"/>
  <c r="BG21" i="7"/>
  <c r="BF21" i="7"/>
  <c r="AW21" i="7"/>
  <c r="AW22" i="7" s="1"/>
  <c r="AW23" i="7" s="1"/>
  <c r="AW24" i="7" s="1"/>
  <c r="AW25" i="7" s="1"/>
  <c r="AW26" i="7" s="1"/>
  <c r="AW27" i="7" s="1"/>
  <c r="AW28" i="7" s="1"/>
  <c r="AW29" i="7" s="1"/>
  <c r="AW30" i="7" s="1"/>
  <c r="AW31" i="7" s="1"/>
  <c r="AW32" i="7" s="1"/>
  <c r="AW33" i="7" s="1"/>
  <c r="AW34" i="7" s="1"/>
  <c r="AW35" i="7" s="1"/>
  <c r="BG20" i="7"/>
  <c r="BF20" i="7"/>
  <c r="BG18" i="7"/>
  <c r="BF18" i="7"/>
  <c r="BG17" i="7"/>
  <c r="BF17" i="7"/>
  <c r="BG16" i="7"/>
  <c r="BF16" i="7"/>
  <c r="BG15" i="7"/>
  <c r="BF15" i="7"/>
  <c r="BG14" i="7"/>
  <c r="BF14" i="7"/>
  <c r="BG13" i="7"/>
  <c r="BF13" i="7"/>
  <c r="BG12" i="7"/>
  <c r="BF12" i="7"/>
  <c r="BG11" i="7"/>
  <c r="BF11" i="7"/>
  <c r="BG10" i="7"/>
  <c r="BF10" i="7"/>
  <c r="BG9" i="7"/>
  <c r="BF9" i="7"/>
  <c r="BG8" i="7"/>
  <c r="BF8" i="7"/>
  <c r="BG7" i="7"/>
  <c r="BF7" i="7"/>
  <c r="BG6" i="7"/>
  <c r="BF6" i="7"/>
  <c r="BA6" i="7"/>
  <c r="BA7" i="7" s="1"/>
  <c r="BA8" i="7" s="1"/>
  <c r="BA9" i="7" s="1"/>
  <c r="BA10" i="7" s="1"/>
  <c r="BA11" i="7" s="1"/>
  <c r="BA12" i="7" s="1"/>
  <c r="BA13" i="7" s="1"/>
  <c r="BA14" i="7" s="1"/>
  <c r="BA15" i="7" s="1"/>
  <c r="BA16" i="7" s="1"/>
  <c r="BA17" i="7" s="1"/>
  <c r="BA18" i="7" s="1"/>
  <c r="AZ6" i="7"/>
  <c r="AZ7" i="7" s="1"/>
  <c r="AZ8" i="7" s="1"/>
  <c r="AZ9" i="7" s="1"/>
  <c r="AZ10" i="7" s="1"/>
  <c r="AZ11" i="7" s="1"/>
  <c r="AZ12" i="7" s="1"/>
  <c r="AZ13" i="7" s="1"/>
  <c r="AZ14" i="7" s="1"/>
  <c r="AZ15" i="7" s="1"/>
  <c r="AZ16" i="7" s="1"/>
  <c r="AZ17" i="7" s="1"/>
  <c r="AZ18" i="7" s="1"/>
  <c r="BG5" i="7"/>
  <c r="BF5" i="7"/>
  <c r="BG4" i="7"/>
  <c r="BF4" i="7"/>
  <c r="AW4" i="7"/>
  <c r="AW5" i="7" s="1"/>
  <c r="AW6" i="7" s="1"/>
  <c r="AW7" i="7" s="1"/>
  <c r="AW8" i="7" s="1"/>
  <c r="AW9" i="7" s="1"/>
  <c r="AW10" i="7" s="1"/>
  <c r="AW11" i="7" s="1"/>
  <c r="AW12" i="7" s="1"/>
  <c r="AW13" i="7" s="1"/>
  <c r="AW14" i="7" s="1"/>
  <c r="AW15" i="7" s="1"/>
  <c r="AW16" i="7" s="1"/>
  <c r="AW17" i="7" s="1"/>
  <c r="AW18" i="7" s="1"/>
  <c r="BG3" i="7"/>
  <c r="BF3" i="7"/>
  <c r="BE12" i="6"/>
  <c r="BD12" i="6"/>
  <c r="BD13" i="6" s="1"/>
  <c r="BE11" i="6"/>
  <c r="BD11" i="6"/>
  <c r="BA11" i="6"/>
  <c r="BA12" i="6"/>
  <c r="AZ12" i="6"/>
  <c r="AZ11" i="6"/>
  <c r="AN78" i="6"/>
  <c r="N111" i="6"/>
  <c r="AM111" i="6"/>
  <c r="AN111" i="6" s="1"/>
  <c r="AM78" i="6"/>
  <c r="AK126" i="6"/>
  <c r="AL126" i="6" s="1"/>
  <c r="AJ126" i="6"/>
  <c r="AK125" i="6"/>
  <c r="AJ125" i="6"/>
  <c r="AK124" i="6"/>
  <c r="AJ124" i="6"/>
  <c r="AK123" i="6"/>
  <c r="AJ123" i="6"/>
  <c r="AK122" i="6"/>
  <c r="AL122" i="6" s="1"/>
  <c r="AJ122" i="6"/>
  <c r="AK121" i="6"/>
  <c r="AJ121" i="6"/>
  <c r="AK120" i="6"/>
  <c r="AJ120" i="6"/>
  <c r="AK119" i="6"/>
  <c r="AJ119" i="6"/>
  <c r="AK118" i="6"/>
  <c r="AL118" i="6" s="1"/>
  <c r="AJ118" i="6"/>
  <c r="AK117" i="6"/>
  <c r="AJ117" i="6"/>
  <c r="AK116" i="6"/>
  <c r="AJ116" i="6"/>
  <c r="AK115" i="6"/>
  <c r="AJ115" i="6"/>
  <c r="AE115" i="6"/>
  <c r="AE116" i="6" s="1"/>
  <c r="AE117" i="6" s="1"/>
  <c r="AE118" i="6" s="1"/>
  <c r="AE119" i="6" s="1"/>
  <c r="AE120" i="6" s="1"/>
  <c r="AE121" i="6" s="1"/>
  <c r="AE122" i="6" s="1"/>
  <c r="AE123" i="6" s="1"/>
  <c r="AE124" i="6" s="1"/>
  <c r="AE125" i="6" s="1"/>
  <c r="AE126" i="6" s="1"/>
  <c r="AK114" i="6"/>
  <c r="AJ114" i="6"/>
  <c r="AE114" i="6"/>
  <c r="AD114" i="6"/>
  <c r="AD115" i="6" s="1"/>
  <c r="AD116" i="6" s="1"/>
  <c r="AD117" i="6" s="1"/>
  <c r="AD118" i="6" s="1"/>
  <c r="AD119" i="6" s="1"/>
  <c r="AD120" i="6" s="1"/>
  <c r="AD121" i="6" s="1"/>
  <c r="AD122" i="6" s="1"/>
  <c r="AD123" i="6" s="1"/>
  <c r="AD124" i="6" s="1"/>
  <c r="AD125" i="6" s="1"/>
  <c r="AD126" i="6" s="1"/>
  <c r="AK113" i="6"/>
  <c r="AJ113" i="6"/>
  <c r="AK112" i="6"/>
  <c r="AJ112" i="6"/>
  <c r="AA112" i="6"/>
  <c r="AA113" i="6" s="1"/>
  <c r="AA114" i="6" s="1"/>
  <c r="AA115" i="6" s="1"/>
  <c r="AA116" i="6" s="1"/>
  <c r="AA117" i="6" s="1"/>
  <c r="AA118" i="6" s="1"/>
  <c r="AA119" i="6" s="1"/>
  <c r="AA120" i="6" s="1"/>
  <c r="AA121" i="6" s="1"/>
  <c r="AA122" i="6" s="1"/>
  <c r="AA123" i="6" s="1"/>
  <c r="AA124" i="6" s="1"/>
  <c r="AA125" i="6" s="1"/>
  <c r="AA126" i="6" s="1"/>
  <c r="AK111" i="6"/>
  <c r="AJ111" i="6"/>
  <c r="AK109" i="6"/>
  <c r="AJ109" i="6"/>
  <c r="AK108" i="6"/>
  <c r="AJ108" i="6"/>
  <c r="AK107" i="6"/>
  <c r="AJ107" i="6"/>
  <c r="AK106" i="6"/>
  <c r="AJ106" i="6"/>
  <c r="AK105" i="6"/>
  <c r="AJ105" i="6"/>
  <c r="AK104" i="6"/>
  <c r="AJ104" i="6"/>
  <c r="AK103" i="6"/>
  <c r="AJ103" i="6"/>
  <c r="AK102" i="6"/>
  <c r="AJ102" i="6"/>
  <c r="AK101" i="6"/>
  <c r="AJ101" i="6"/>
  <c r="AK100" i="6"/>
  <c r="AJ100" i="6"/>
  <c r="AK99" i="6"/>
  <c r="AJ99" i="6"/>
  <c r="AK98" i="6"/>
  <c r="AJ98" i="6"/>
  <c r="AK97" i="6"/>
  <c r="AJ97" i="6"/>
  <c r="AE97" i="6"/>
  <c r="AE98" i="6" s="1"/>
  <c r="AE99" i="6" s="1"/>
  <c r="AE100" i="6" s="1"/>
  <c r="AE101" i="6" s="1"/>
  <c r="AE102" i="6" s="1"/>
  <c r="AE103" i="6" s="1"/>
  <c r="AE104" i="6" s="1"/>
  <c r="AE105" i="6" s="1"/>
  <c r="AE106" i="6" s="1"/>
  <c r="AE107" i="6" s="1"/>
  <c r="AE108" i="6" s="1"/>
  <c r="AE109" i="6" s="1"/>
  <c r="AD97" i="6"/>
  <c r="AD98" i="6" s="1"/>
  <c r="AD99" i="6" s="1"/>
  <c r="AD100" i="6" s="1"/>
  <c r="AD101" i="6" s="1"/>
  <c r="AD102" i="6" s="1"/>
  <c r="AD103" i="6" s="1"/>
  <c r="AD104" i="6" s="1"/>
  <c r="AD105" i="6" s="1"/>
  <c r="AD106" i="6" s="1"/>
  <c r="AD107" i="6" s="1"/>
  <c r="AD108" i="6" s="1"/>
  <c r="AD109" i="6" s="1"/>
  <c r="AK96" i="6"/>
  <c r="AJ96" i="6"/>
  <c r="AK95" i="6"/>
  <c r="AJ95" i="6"/>
  <c r="AM95" i="6" s="1"/>
  <c r="AN95" i="6" s="1"/>
  <c r="AA95" i="6"/>
  <c r="AA96" i="6" s="1"/>
  <c r="AA97" i="6" s="1"/>
  <c r="AA98" i="6" s="1"/>
  <c r="AA99" i="6" s="1"/>
  <c r="AA100" i="6" s="1"/>
  <c r="AA101" i="6" s="1"/>
  <c r="AA102" i="6" s="1"/>
  <c r="AA103" i="6" s="1"/>
  <c r="AA104" i="6" s="1"/>
  <c r="AA105" i="6" s="1"/>
  <c r="AA106" i="6" s="1"/>
  <c r="AA107" i="6" s="1"/>
  <c r="AA108" i="6" s="1"/>
  <c r="AA109" i="6" s="1"/>
  <c r="AK94" i="6"/>
  <c r="AJ94" i="6"/>
  <c r="AL94" i="6" s="1"/>
  <c r="AK92" i="6"/>
  <c r="AJ92" i="6"/>
  <c r="AK91" i="6"/>
  <c r="AJ91" i="6"/>
  <c r="AK90" i="6"/>
  <c r="AJ90" i="6"/>
  <c r="AK89" i="6"/>
  <c r="AJ89" i="6"/>
  <c r="AK88" i="6"/>
  <c r="AJ88" i="6"/>
  <c r="AK87" i="6"/>
  <c r="AJ87" i="6"/>
  <c r="AK86" i="6"/>
  <c r="AJ86" i="6"/>
  <c r="AK85" i="6"/>
  <c r="AJ85" i="6"/>
  <c r="AK84" i="6"/>
  <c r="AJ84" i="6"/>
  <c r="AK83" i="6"/>
  <c r="AJ83" i="6"/>
  <c r="AK82" i="6"/>
  <c r="AJ82" i="6"/>
  <c r="AK81" i="6"/>
  <c r="AJ81" i="6"/>
  <c r="AK80" i="6"/>
  <c r="AJ80" i="6"/>
  <c r="AE80" i="6"/>
  <c r="AE81" i="6" s="1"/>
  <c r="AE82" i="6" s="1"/>
  <c r="AE83" i="6" s="1"/>
  <c r="AE84" i="6" s="1"/>
  <c r="AE85" i="6" s="1"/>
  <c r="AE86" i="6" s="1"/>
  <c r="AE87" i="6" s="1"/>
  <c r="AE88" i="6" s="1"/>
  <c r="AE89" i="6" s="1"/>
  <c r="AE90" i="6" s="1"/>
  <c r="AE91" i="6" s="1"/>
  <c r="AE92" i="6" s="1"/>
  <c r="AD80" i="6"/>
  <c r="AD81" i="6" s="1"/>
  <c r="AD82" i="6" s="1"/>
  <c r="AD83" i="6" s="1"/>
  <c r="AD84" i="6" s="1"/>
  <c r="AD85" i="6" s="1"/>
  <c r="AD86" i="6" s="1"/>
  <c r="AD87" i="6" s="1"/>
  <c r="AD88" i="6" s="1"/>
  <c r="AD89" i="6" s="1"/>
  <c r="AD90" i="6" s="1"/>
  <c r="AD91" i="6" s="1"/>
  <c r="AD92" i="6" s="1"/>
  <c r="AK79" i="6"/>
  <c r="AJ79" i="6"/>
  <c r="AA79" i="6"/>
  <c r="AA80" i="6" s="1"/>
  <c r="AA81" i="6" s="1"/>
  <c r="AA82" i="6" s="1"/>
  <c r="AA83" i="6" s="1"/>
  <c r="AA84" i="6" s="1"/>
  <c r="AA85" i="6" s="1"/>
  <c r="AA86" i="6" s="1"/>
  <c r="AA87" i="6" s="1"/>
  <c r="AA88" i="6" s="1"/>
  <c r="AA89" i="6" s="1"/>
  <c r="AA90" i="6" s="1"/>
  <c r="AA91" i="6" s="1"/>
  <c r="AA92" i="6" s="1"/>
  <c r="AK78" i="6"/>
  <c r="AL78" i="6" s="1"/>
  <c r="AJ78" i="6"/>
  <c r="AA78" i="6"/>
  <c r="AK77" i="6"/>
  <c r="AJ77" i="6"/>
  <c r="AK75" i="6"/>
  <c r="AJ75" i="6"/>
  <c r="AK74" i="6"/>
  <c r="AJ74" i="6"/>
  <c r="AK73" i="6"/>
  <c r="AJ73" i="6"/>
  <c r="AK72" i="6"/>
  <c r="AJ72" i="6"/>
  <c r="AK71" i="6"/>
  <c r="AJ71" i="6"/>
  <c r="AK70" i="6"/>
  <c r="AJ70" i="6"/>
  <c r="AK69" i="6"/>
  <c r="AJ69" i="6"/>
  <c r="AK68" i="6"/>
  <c r="AJ68" i="6"/>
  <c r="AK67" i="6"/>
  <c r="AJ67" i="6"/>
  <c r="AK66" i="6"/>
  <c r="AJ66" i="6"/>
  <c r="AK65" i="6"/>
  <c r="AJ65" i="6"/>
  <c r="AK64" i="6"/>
  <c r="AJ64" i="6"/>
  <c r="AE64" i="6"/>
  <c r="AE65" i="6" s="1"/>
  <c r="AE66" i="6" s="1"/>
  <c r="AE67" i="6" s="1"/>
  <c r="AE68" i="6" s="1"/>
  <c r="AE69" i="6" s="1"/>
  <c r="AE70" i="6" s="1"/>
  <c r="AE71" i="6" s="1"/>
  <c r="AE72" i="6" s="1"/>
  <c r="AE73" i="6" s="1"/>
  <c r="AE74" i="6" s="1"/>
  <c r="AE75" i="6" s="1"/>
  <c r="AK63" i="6"/>
  <c r="AJ63" i="6"/>
  <c r="AE63" i="6"/>
  <c r="AD63" i="6"/>
  <c r="AD64" i="6" s="1"/>
  <c r="AD65" i="6" s="1"/>
  <c r="AD66" i="6" s="1"/>
  <c r="AD67" i="6" s="1"/>
  <c r="AD68" i="6" s="1"/>
  <c r="AD69" i="6" s="1"/>
  <c r="AD70" i="6" s="1"/>
  <c r="AD71" i="6" s="1"/>
  <c r="AD72" i="6" s="1"/>
  <c r="AD73" i="6" s="1"/>
  <c r="AD74" i="6" s="1"/>
  <c r="AD75" i="6" s="1"/>
  <c r="AK62" i="6"/>
  <c r="AJ62" i="6"/>
  <c r="AK61" i="6"/>
  <c r="AJ61" i="6"/>
  <c r="AM61" i="6" s="1"/>
  <c r="AN61" i="6" s="1"/>
  <c r="AA61" i="6"/>
  <c r="AA62" i="6" s="1"/>
  <c r="AA63" i="6" s="1"/>
  <c r="AA64" i="6" s="1"/>
  <c r="AA65" i="6" s="1"/>
  <c r="AA66" i="6" s="1"/>
  <c r="AA67" i="6" s="1"/>
  <c r="AA68" i="6" s="1"/>
  <c r="AA69" i="6" s="1"/>
  <c r="AA70" i="6" s="1"/>
  <c r="AA71" i="6" s="1"/>
  <c r="AA72" i="6" s="1"/>
  <c r="AA73" i="6" s="1"/>
  <c r="AA74" i="6" s="1"/>
  <c r="AA75" i="6" s="1"/>
  <c r="AK60" i="6"/>
  <c r="AJ60" i="6"/>
  <c r="M111" i="6"/>
  <c r="M95" i="6"/>
  <c r="N95" i="6" s="1"/>
  <c r="M78" i="6"/>
  <c r="N78" i="6" s="1"/>
  <c r="K126" i="6"/>
  <c r="L126" i="6" s="1"/>
  <c r="J126" i="6"/>
  <c r="K125" i="6"/>
  <c r="J125" i="6"/>
  <c r="K124" i="6"/>
  <c r="J124" i="6"/>
  <c r="K123" i="6"/>
  <c r="J123" i="6"/>
  <c r="K122" i="6"/>
  <c r="J122" i="6"/>
  <c r="K121" i="6"/>
  <c r="J121" i="6"/>
  <c r="K120" i="6"/>
  <c r="J120" i="6"/>
  <c r="K119" i="6"/>
  <c r="J119" i="6"/>
  <c r="K118" i="6"/>
  <c r="L118" i="6" s="1"/>
  <c r="J118" i="6"/>
  <c r="K117" i="6"/>
  <c r="J117" i="6"/>
  <c r="K116" i="6"/>
  <c r="J116" i="6"/>
  <c r="K115" i="6"/>
  <c r="J115" i="6"/>
  <c r="K114" i="6"/>
  <c r="J114" i="6"/>
  <c r="E114" i="6"/>
  <c r="E115" i="6" s="1"/>
  <c r="E116" i="6" s="1"/>
  <c r="E117" i="6" s="1"/>
  <c r="E118" i="6" s="1"/>
  <c r="E119" i="6" s="1"/>
  <c r="E120" i="6" s="1"/>
  <c r="E121" i="6" s="1"/>
  <c r="E122" i="6" s="1"/>
  <c r="E123" i="6" s="1"/>
  <c r="E124" i="6" s="1"/>
  <c r="E125" i="6" s="1"/>
  <c r="E126" i="6" s="1"/>
  <c r="D114" i="6"/>
  <c r="D115" i="6" s="1"/>
  <c r="D116" i="6" s="1"/>
  <c r="D117" i="6" s="1"/>
  <c r="D118" i="6" s="1"/>
  <c r="D119" i="6" s="1"/>
  <c r="D120" i="6" s="1"/>
  <c r="D121" i="6" s="1"/>
  <c r="D122" i="6" s="1"/>
  <c r="D123" i="6" s="1"/>
  <c r="D124" i="6" s="1"/>
  <c r="D125" i="6" s="1"/>
  <c r="D126" i="6" s="1"/>
  <c r="K113" i="6"/>
  <c r="J113" i="6"/>
  <c r="K112" i="6"/>
  <c r="J112" i="6"/>
  <c r="A112" i="6"/>
  <c r="A113" i="6" s="1"/>
  <c r="A114" i="6" s="1"/>
  <c r="A115" i="6" s="1"/>
  <c r="A116" i="6" s="1"/>
  <c r="A117" i="6" s="1"/>
  <c r="A118" i="6" s="1"/>
  <c r="A119" i="6" s="1"/>
  <c r="A120" i="6" s="1"/>
  <c r="A121" i="6" s="1"/>
  <c r="A122" i="6" s="1"/>
  <c r="A123" i="6" s="1"/>
  <c r="A124" i="6" s="1"/>
  <c r="A125" i="6" s="1"/>
  <c r="A126" i="6" s="1"/>
  <c r="K111" i="6"/>
  <c r="J111" i="6"/>
  <c r="K109" i="6"/>
  <c r="J109" i="6"/>
  <c r="K108" i="6"/>
  <c r="J108" i="6"/>
  <c r="K107" i="6"/>
  <c r="J107" i="6"/>
  <c r="K106" i="6"/>
  <c r="J106" i="6"/>
  <c r="K105" i="6"/>
  <c r="J105" i="6"/>
  <c r="K104" i="6"/>
  <c r="J104" i="6"/>
  <c r="K103" i="6"/>
  <c r="J103" i="6"/>
  <c r="K102" i="6"/>
  <c r="J102" i="6"/>
  <c r="K101" i="6"/>
  <c r="J101" i="6"/>
  <c r="K100" i="6"/>
  <c r="J100" i="6"/>
  <c r="K99" i="6"/>
  <c r="J99" i="6"/>
  <c r="K98" i="6"/>
  <c r="J98" i="6"/>
  <c r="K97" i="6"/>
  <c r="J97" i="6"/>
  <c r="E97" i="6"/>
  <c r="E98" i="6" s="1"/>
  <c r="E99" i="6" s="1"/>
  <c r="E100" i="6" s="1"/>
  <c r="E101" i="6" s="1"/>
  <c r="E102" i="6" s="1"/>
  <c r="E103" i="6" s="1"/>
  <c r="E104" i="6" s="1"/>
  <c r="E105" i="6" s="1"/>
  <c r="E106" i="6" s="1"/>
  <c r="E107" i="6" s="1"/>
  <c r="E108" i="6" s="1"/>
  <c r="E109" i="6" s="1"/>
  <c r="D97" i="6"/>
  <c r="D98" i="6" s="1"/>
  <c r="D99" i="6" s="1"/>
  <c r="D100" i="6" s="1"/>
  <c r="D101" i="6" s="1"/>
  <c r="D102" i="6" s="1"/>
  <c r="D103" i="6" s="1"/>
  <c r="D104" i="6" s="1"/>
  <c r="D105" i="6" s="1"/>
  <c r="D106" i="6" s="1"/>
  <c r="D107" i="6" s="1"/>
  <c r="D108" i="6" s="1"/>
  <c r="D109" i="6" s="1"/>
  <c r="K96" i="6"/>
  <c r="J96" i="6"/>
  <c r="K95" i="6"/>
  <c r="J95" i="6"/>
  <c r="A95" i="6"/>
  <c r="A96" i="6" s="1"/>
  <c r="A97" i="6" s="1"/>
  <c r="A98" i="6" s="1"/>
  <c r="A99" i="6" s="1"/>
  <c r="A100" i="6" s="1"/>
  <c r="A101" i="6" s="1"/>
  <c r="A102" i="6" s="1"/>
  <c r="A103" i="6" s="1"/>
  <c r="A104" i="6" s="1"/>
  <c r="A105" i="6" s="1"/>
  <c r="A106" i="6" s="1"/>
  <c r="A107" i="6" s="1"/>
  <c r="A108" i="6" s="1"/>
  <c r="A109" i="6" s="1"/>
  <c r="K94" i="6"/>
  <c r="J94" i="6"/>
  <c r="K92" i="6"/>
  <c r="J92" i="6"/>
  <c r="K91" i="6"/>
  <c r="J91" i="6"/>
  <c r="L91" i="6" s="1"/>
  <c r="K90" i="6"/>
  <c r="J90" i="6"/>
  <c r="L90" i="6" s="1"/>
  <c r="K89" i="6"/>
  <c r="J89" i="6"/>
  <c r="K88" i="6"/>
  <c r="J88" i="6"/>
  <c r="K87" i="6"/>
  <c r="J87" i="6"/>
  <c r="K86" i="6"/>
  <c r="J86" i="6"/>
  <c r="K85" i="6"/>
  <c r="J85" i="6"/>
  <c r="K84" i="6"/>
  <c r="J84" i="6"/>
  <c r="K83" i="6"/>
  <c r="J83" i="6"/>
  <c r="L83" i="6" s="1"/>
  <c r="K82" i="6"/>
  <c r="J82" i="6"/>
  <c r="K81" i="6"/>
  <c r="J81" i="6"/>
  <c r="E81" i="6"/>
  <c r="E82" i="6" s="1"/>
  <c r="E83" i="6" s="1"/>
  <c r="E84" i="6" s="1"/>
  <c r="E85" i="6" s="1"/>
  <c r="E86" i="6" s="1"/>
  <c r="E87" i="6" s="1"/>
  <c r="E88" i="6" s="1"/>
  <c r="E89" i="6" s="1"/>
  <c r="E90" i="6" s="1"/>
  <c r="E91" i="6" s="1"/>
  <c r="E92" i="6" s="1"/>
  <c r="K80" i="6"/>
  <c r="J80" i="6"/>
  <c r="E80" i="6"/>
  <c r="D80" i="6"/>
  <c r="D81" i="6" s="1"/>
  <c r="D82" i="6" s="1"/>
  <c r="D83" i="6" s="1"/>
  <c r="D84" i="6" s="1"/>
  <c r="D85" i="6" s="1"/>
  <c r="D86" i="6" s="1"/>
  <c r="D87" i="6" s="1"/>
  <c r="D88" i="6" s="1"/>
  <c r="D89" i="6" s="1"/>
  <c r="D90" i="6" s="1"/>
  <c r="D91" i="6" s="1"/>
  <c r="D92" i="6" s="1"/>
  <c r="K79" i="6"/>
  <c r="J79" i="6"/>
  <c r="L79" i="6" s="1"/>
  <c r="A79" i="6"/>
  <c r="A80" i="6" s="1"/>
  <c r="A81" i="6" s="1"/>
  <c r="A82" i="6" s="1"/>
  <c r="A83" i="6" s="1"/>
  <c r="A84" i="6" s="1"/>
  <c r="A85" i="6" s="1"/>
  <c r="A86" i="6" s="1"/>
  <c r="A87" i="6" s="1"/>
  <c r="A88" i="6" s="1"/>
  <c r="A89" i="6" s="1"/>
  <c r="A90" i="6" s="1"/>
  <c r="A91" i="6" s="1"/>
  <c r="A92" i="6" s="1"/>
  <c r="K78" i="6"/>
  <c r="J78" i="6"/>
  <c r="A78" i="6"/>
  <c r="K77" i="6"/>
  <c r="J77" i="6"/>
  <c r="K75" i="6"/>
  <c r="J75" i="6"/>
  <c r="K74" i="6"/>
  <c r="J74" i="6"/>
  <c r="K73" i="6"/>
  <c r="J73" i="6"/>
  <c r="K72" i="6"/>
  <c r="J72" i="6"/>
  <c r="K71" i="6"/>
  <c r="J71" i="6"/>
  <c r="K70" i="6"/>
  <c r="J70" i="6"/>
  <c r="K69" i="6"/>
  <c r="J69" i="6"/>
  <c r="K68" i="6"/>
  <c r="J68" i="6"/>
  <c r="K67" i="6"/>
  <c r="J67" i="6"/>
  <c r="K66" i="6"/>
  <c r="J66" i="6"/>
  <c r="K65" i="6"/>
  <c r="J65" i="6"/>
  <c r="K64" i="6"/>
  <c r="J64" i="6"/>
  <c r="E64" i="6"/>
  <c r="E65" i="6" s="1"/>
  <c r="E66" i="6" s="1"/>
  <c r="E67" i="6" s="1"/>
  <c r="E68" i="6" s="1"/>
  <c r="E69" i="6" s="1"/>
  <c r="E70" i="6" s="1"/>
  <c r="E71" i="6" s="1"/>
  <c r="E72" i="6" s="1"/>
  <c r="E73" i="6" s="1"/>
  <c r="E74" i="6" s="1"/>
  <c r="E75" i="6" s="1"/>
  <c r="D64" i="6"/>
  <c r="D65" i="6" s="1"/>
  <c r="D66" i="6" s="1"/>
  <c r="D67" i="6" s="1"/>
  <c r="D68" i="6" s="1"/>
  <c r="D69" i="6" s="1"/>
  <c r="D70" i="6" s="1"/>
  <c r="D71" i="6" s="1"/>
  <c r="D72" i="6" s="1"/>
  <c r="D73" i="6" s="1"/>
  <c r="D74" i="6" s="1"/>
  <c r="D75" i="6" s="1"/>
  <c r="K63" i="6"/>
  <c r="J63" i="6"/>
  <c r="E63" i="6"/>
  <c r="D63" i="6"/>
  <c r="K62" i="6"/>
  <c r="J62" i="6"/>
  <c r="K61" i="6"/>
  <c r="J61" i="6"/>
  <c r="A61" i="6"/>
  <c r="A62" i="6" s="1"/>
  <c r="A63" i="6" s="1"/>
  <c r="A64" i="6" s="1"/>
  <c r="A65" i="6" s="1"/>
  <c r="A66" i="6" s="1"/>
  <c r="A67" i="6" s="1"/>
  <c r="A68" i="6" s="1"/>
  <c r="A69" i="6" s="1"/>
  <c r="A70" i="6" s="1"/>
  <c r="A71" i="6" s="1"/>
  <c r="A72" i="6" s="1"/>
  <c r="A73" i="6" s="1"/>
  <c r="A74" i="6" s="1"/>
  <c r="A75" i="6" s="1"/>
  <c r="K60" i="6"/>
  <c r="J60" i="6"/>
  <c r="AL113" i="6" l="1"/>
  <c r="L78" i="6"/>
  <c r="L84" i="6"/>
  <c r="EL4" i="7"/>
  <c r="EM21" i="7"/>
  <c r="EN21" i="7" s="1"/>
  <c r="EL25" i="7"/>
  <c r="EL32" i="7"/>
  <c r="EL45" i="7"/>
  <c r="EL52" i="7"/>
  <c r="EL62" i="7"/>
  <c r="EL69" i="7"/>
  <c r="EL23" i="7"/>
  <c r="AL64" i="6"/>
  <c r="AL109" i="6"/>
  <c r="EL11" i="7"/>
  <c r="EL40" i="7"/>
  <c r="EL60" i="7"/>
  <c r="AL62" i="6"/>
  <c r="AL101" i="6"/>
  <c r="AL105" i="6"/>
  <c r="L124" i="6"/>
  <c r="EL8" i="7"/>
  <c r="EL15" i="7"/>
  <c r="EL27" i="7"/>
  <c r="EL57" i="7"/>
  <c r="EL64" i="7"/>
  <c r="EL33" i="7"/>
  <c r="EL54" i="7"/>
  <c r="BE13" i="6"/>
  <c r="EL7" i="7"/>
  <c r="BA13" i="6"/>
  <c r="EL20" i="7"/>
  <c r="EL24" i="7"/>
  <c r="EL31" i="7"/>
  <c r="EL44" i="7"/>
  <c r="EL55" i="7"/>
  <c r="EL61" i="7"/>
  <c r="EL68" i="7"/>
  <c r="BH65" i="7"/>
  <c r="BH69" i="7"/>
  <c r="BH42" i="7"/>
  <c r="BH46" i="7"/>
  <c r="BI38" i="7"/>
  <c r="BJ38" i="7" s="1"/>
  <c r="BH8" i="7"/>
  <c r="BI21" i="7"/>
  <c r="BJ21" i="7" s="1"/>
  <c r="BH28" i="7"/>
  <c r="BH32" i="7"/>
  <c r="BH22" i="7"/>
  <c r="BH29" i="7"/>
  <c r="BH33" i="7"/>
  <c r="BH5" i="7"/>
  <c r="BH23" i="7"/>
  <c r="BH35" i="7"/>
  <c r="BH16" i="7"/>
  <c r="BH50" i="7"/>
  <c r="BH31" i="7"/>
  <c r="BH12" i="7"/>
  <c r="BH43" i="7"/>
  <c r="BH3" i="7"/>
  <c r="BH9" i="7"/>
  <c r="BH13" i="7"/>
  <c r="BH24" i="7"/>
  <c r="BH51" i="7"/>
  <c r="BH17" i="7"/>
  <c r="BH63" i="7"/>
  <c r="BH67" i="7"/>
  <c r="BH38" i="7"/>
  <c r="BH41" i="7"/>
  <c r="BH45" i="7"/>
  <c r="BH49" i="7"/>
  <c r="BH54" i="7"/>
  <c r="BH39" i="7"/>
  <c r="BH60" i="7"/>
  <c r="BH10" i="7"/>
  <c r="BH26" i="7"/>
  <c r="BH56" i="7"/>
  <c r="BH58" i="7"/>
  <c r="BH21" i="7"/>
  <c r="BH30" i="7"/>
  <c r="BH34" i="7"/>
  <c r="BH62" i="7"/>
  <c r="BH66" i="7"/>
  <c r="BI3" i="7"/>
  <c r="BJ3" i="7" s="1"/>
  <c r="BH14" i="7"/>
  <c r="BH27" i="7"/>
  <c r="BI54" i="7"/>
  <c r="BJ54" i="7" s="1"/>
  <c r="BH59" i="7"/>
  <c r="BH18" i="7"/>
  <c r="BH47" i="7"/>
  <c r="BH57" i="7"/>
  <c r="BH64" i="7"/>
  <c r="BH68" i="7"/>
  <c r="BH6" i="7"/>
  <c r="BH20" i="7"/>
  <c r="BH25" i="7"/>
  <c r="BH55" i="7"/>
  <c r="BH61" i="7"/>
  <c r="BH37" i="7"/>
  <c r="BH52" i="7"/>
  <c r="BH7" i="7"/>
  <c r="BH40" i="7"/>
  <c r="BH48" i="7"/>
  <c r="BH11" i="7"/>
  <c r="BH4" i="7"/>
  <c r="BH15" i="7"/>
  <c r="BH44" i="7"/>
  <c r="L85" i="6"/>
  <c r="AL112" i="6"/>
  <c r="AL111" i="6"/>
  <c r="AL100" i="6"/>
  <c r="AL104" i="6"/>
  <c r="AL108" i="6"/>
  <c r="AL95" i="6"/>
  <c r="AL79" i="6"/>
  <c r="AL82" i="6"/>
  <c r="AL86" i="6"/>
  <c r="AL90" i="6"/>
  <c r="AL77" i="6"/>
  <c r="AL69" i="6"/>
  <c r="AL72" i="6"/>
  <c r="AL60" i="6"/>
  <c r="AL65" i="6"/>
  <c r="AL73" i="6"/>
  <c r="AL68" i="6"/>
  <c r="AL88" i="6"/>
  <c r="AL124" i="6"/>
  <c r="AL83" i="6"/>
  <c r="AL87" i="6"/>
  <c r="AL91" i="6"/>
  <c r="AL97" i="6"/>
  <c r="AL115" i="6"/>
  <c r="AL119" i="6"/>
  <c r="AL123" i="6"/>
  <c r="AL63" i="6"/>
  <c r="AL92" i="6"/>
  <c r="AL66" i="6"/>
  <c r="AL81" i="6"/>
  <c r="AL96" i="6"/>
  <c r="AL117" i="6"/>
  <c r="AL125" i="6"/>
  <c r="AL84" i="6"/>
  <c r="AL120" i="6"/>
  <c r="AL74" i="6"/>
  <c r="AL98" i="6"/>
  <c r="AL102" i="6"/>
  <c r="AL61" i="6"/>
  <c r="AL85" i="6"/>
  <c r="AL121" i="6"/>
  <c r="AL67" i="6"/>
  <c r="AL71" i="6"/>
  <c r="AL75" i="6"/>
  <c r="AL99" i="6"/>
  <c r="AL103" i="6"/>
  <c r="AL107" i="6"/>
  <c r="AL114" i="6"/>
  <c r="AL80" i="6"/>
  <c r="AL116" i="6"/>
  <c r="AL70" i="6"/>
  <c r="AL106" i="6"/>
  <c r="AL89" i="6"/>
  <c r="L122" i="6"/>
  <c r="L115" i="6"/>
  <c r="L113" i="6"/>
  <c r="L119" i="6"/>
  <c r="L111" i="6"/>
  <c r="L120" i="6"/>
  <c r="L114" i="6"/>
  <c r="L117" i="6"/>
  <c r="L121" i="6"/>
  <c r="L125" i="6"/>
  <c r="L112" i="6"/>
  <c r="L123" i="6"/>
  <c r="L116" i="6"/>
  <c r="L96" i="6"/>
  <c r="L101" i="6"/>
  <c r="L105" i="6"/>
  <c r="L109" i="6"/>
  <c r="L81" i="6"/>
  <c r="L82" i="6"/>
  <c r="L86" i="6"/>
  <c r="L89" i="6"/>
  <c r="L67" i="6"/>
  <c r="L71" i="6"/>
  <c r="L60" i="6"/>
  <c r="L75" i="6"/>
  <c r="L69" i="6"/>
  <c r="L103" i="6"/>
  <c r="L62" i="6"/>
  <c r="L64" i="6"/>
  <c r="L68" i="6"/>
  <c r="L72" i="6"/>
  <c r="L77" i="6"/>
  <c r="L88" i="6"/>
  <c r="L98" i="6"/>
  <c r="L102" i="6"/>
  <c r="L106" i="6"/>
  <c r="M60" i="6"/>
  <c r="N60" i="6" s="1"/>
  <c r="L73" i="6"/>
  <c r="L92" i="6"/>
  <c r="L63" i="6"/>
  <c r="L66" i="6"/>
  <c r="L70" i="6"/>
  <c r="L74" i="6"/>
  <c r="L94" i="6"/>
  <c r="L100" i="6"/>
  <c r="L104" i="6"/>
  <c r="L108" i="6"/>
  <c r="L65" i="6"/>
  <c r="L99" i="6"/>
  <c r="L61" i="6"/>
  <c r="L87" i="6"/>
  <c r="L97" i="6"/>
  <c r="L107" i="6"/>
  <c r="L80" i="6"/>
  <c r="L95" i="6"/>
  <c r="DM52" i="7" l="1"/>
  <c r="DL52" i="7"/>
  <c r="DM51" i="7"/>
  <c r="DL51" i="7"/>
  <c r="DM50" i="7"/>
  <c r="DL50" i="7"/>
  <c r="DM49" i="7"/>
  <c r="DL49" i="7"/>
  <c r="DM48" i="7"/>
  <c r="DL48" i="7"/>
  <c r="DM47" i="7"/>
  <c r="DL47" i="7"/>
  <c r="DM46" i="7"/>
  <c r="DL46" i="7"/>
  <c r="DM45" i="7"/>
  <c r="DL45" i="7"/>
  <c r="DM44" i="7"/>
  <c r="DL44" i="7"/>
  <c r="DM43" i="7"/>
  <c r="DL43" i="7"/>
  <c r="DM42" i="7"/>
  <c r="DL42" i="7"/>
  <c r="DM41" i="7"/>
  <c r="DL41" i="7"/>
  <c r="DM40" i="7"/>
  <c r="DL40" i="7"/>
  <c r="DG40" i="7"/>
  <c r="DG41" i="7" s="1"/>
  <c r="DG42" i="7" s="1"/>
  <c r="DG43" i="7" s="1"/>
  <c r="DG44" i="7" s="1"/>
  <c r="DG45" i="7" s="1"/>
  <c r="DG46" i="7" s="1"/>
  <c r="DG47" i="7" s="1"/>
  <c r="DG48" i="7" s="1"/>
  <c r="DG49" i="7" s="1"/>
  <c r="DG50" i="7" s="1"/>
  <c r="DG51" i="7" s="1"/>
  <c r="DG52" i="7" s="1"/>
  <c r="DF40" i="7"/>
  <c r="DF41" i="7" s="1"/>
  <c r="DF42" i="7" s="1"/>
  <c r="DF43" i="7" s="1"/>
  <c r="DF44" i="7" s="1"/>
  <c r="DF45" i="7" s="1"/>
  <c r="DF46" i="7" s="1"/>
  <c r="DF47" i="7" s="1"/>
  <c r="DF48" i="7" s="1"/>
  <c r="DF49" i="7" s="1"/>
  <c r="DF50" i="7" s="1"/>
  <c r="DF51" i="7" s="1"/>
  <c r="DF52" i="7" s="1"/>
  <c r="DM39" i="7"/>
  <c r="DL39" i="7"/>
  <c r="DM38" i="7"/>
  <c r="DL38" i="7"/>
  <c r="DO38" i="7" s="1"/>
  <c r="DP38" i="7" s="1"/>
  <c r="DC38" i="7"/>
  <c r="DC39" i="7" s="1"/>
  <c r="DC40" i="7" s="1"/>
  <c r="DC41" i="7" s="1"/>
  <c r="DC42" i="7" s="1"/>
  <c r="DC43" i="7" s="1"/>
  <c r="DC44" i="7" s="1"/>
  <c r="DC45" i="7" s="1"/>
  <c r="DC46" i="7" s="1"/>
  <c r="DC47" i="7" s="1"/>
  <c r="DC48" i="7" s="1"/>
  <c r="DC49" i="7" s="1"/>
  <c r="DC50" i="7" s="1"/>
  <c r="DC51" i="7" s="1"/>
  <c r="DC52" i="7" s="1"/>
  <c r="DM37" i="7"/>
  <c r="DL37" i="7"/>
  <c r="DM35" i="7"/>
  <c r="DL35" i="7"/>
  <c r="DM34" i="7"/>
  <c r="DL34" i="7"/>
  <c r="DM33" i="7"/>
  <c r="DL33" i="7"/>
  <c r="DM32" i="7"/>
  <c r="DL32" i="7"/>
  <c r="DM31" i="7"/>
  <c r="DL31" i="7"/>
  <c r="DM30" i="7"/>
  <c r="DL30" i="7"/>
  <c r="DM29" i="7"/>
  <c r="DL29" i="7"/>
  <c r="DM28" i="7"/>
  <c r="DL28" i="7"/>
  <c r="DM27" i="7"/>
  <c r="DL27" i="7"/>
  <c r="DM26" i="7"/>
  <c r="DL26" i="7"/>
  <c r="DM25" i="7"/>
  <c r="DL25" i="7"/>
  <c r="DM24" i="7"/>
  <c r="DL24" i="7"/>
  <c r="DM23" i="7"/>
  <c r="DL23" i="7"/>
  <c r="DG23" i="7"/>
  <c r="DG24" i="7" s="1"/>
  <c r="DG25" i="7" s="1"/>
  <c r="DG26" i="7" s="1"/>
  <c r="DG27" i="7" s="1"/>
  <c r="DG28" i="7" s="1"/>
  <c r="DG29" i="7" s="1"/>
  <c r="DG30" i="7" s="1"/>
  <c r="DG31" i="7" s="1"/>
  <c r="DG32" i="7" s="1"/>
  <c r="DG33" i="7" s="1"/>
  <c r="DG34" i="7" s="1"/>
  <c r="DG35" i="7" s="1"/>
  <c r="DF23" i="7"/>
  <c r="DF24" i="7" s="1"/>
  <c r="DF25" i="7" s="1"/>
  <c r="DF26" i="7" s="1"/>
  <c r="DF27" i="7" s="1"/>
  <c r="DF28" i="7" s="1"/>
  <c r="DF29" i="7" s="1"/>
  <c r="DF30" i="7" s="1"/>
  <c r="DF31" i="7" s="1"/>
  <c r="DF32" i="7" s="1"/>
  <c r="DF33" i="7" s="1"/>
  <c r="DF34" i="7" s="1"/>
  <c r="DF35" i="7" s="1"/>
  <c r="DM22" i="7"/>
  <c r="DL22" i="7"/>
  <c r="DM21" i="7"/>
  <c r="DL21" i="7"/>
  <c r="DC21" i="7"/>
  <c r="DC22" i="7" s="1"/>
  <c r="DC23" i="7" s="1"/>
  <c r="DC24" i="7" s="1"/>
  <c r="DC25" i="7" s="1"/>
  <c r="DC26" i="7" s="1"/>
  <c r="DC27" i="7" s="1"/>
  <c r="DC28" i="7" s="1"/>
  <c r="DC29" i="7" s="1"/>
  <c r="DC30" i="7" s="1"/>
  <c r="DC31" i="7" s="1"/>
  <c r="DC32" i="7" s="1"/>
  <c r="DC33" i="7" s="1"/>
  <c r="DC34" i="7" s="1"/>
  <c r="DC35" i="7" s="1"/>
  <c r="DM20" i="7"/>
  <c r="DL20" i="7"/>
  <c r="DM18" i="7"/>
  <c r="DL18" i="7"/>
  <c r="DM17" i="7"/>
  <c r="DL17" i="7"/>
  <c r="DM16" i="7"/>
  <c r="DL16" i="7"/>
  <c r="DM15" i="7"/>
  <c r="DL15" i="7"/>
  <c r="DM14" i="7"/>
  <c r="DL14" i="7"/>
  <c r="DM13" i="7"/>
  <c r="DL13" i="7"/>
  <c r="DM12" i="7"/>
  <c r="DL12" i="7"/>
  <c r="DM11" i="7"/>
  <c r="DL11" i="7"/>
  <c r="DM10" i="7"/>
  <c r="DL10" i="7"/>
  <c r="DM9" i="7"/>
  <c r="DL9" i="7"/>
  <c r="DM8" i="7"/>
  <c r="DL8" i="7"/>
  <c r="DM7" i="7"/>
  <c r="DL7" i="7"/>
  <c r="DM6" i="7"/>
  <c r="DL6" i="7"/>
  <c r="DG6" i="7"/>
  <c r="DG7" i="7" s="1"/>
  <c r="DG8" i="7" s="1"/>
  <c r="DG9" i="7" s="1"/>
  <c r="DG10" i="7" s="1"/>
  <c r="DG11" i="7" s="1"/>
  <c r="DG12" i="7" s="1"/>
  <c r="DG13" i="7" s="1"/>
  <c r="DG14" i="7" s="1"/>
  <c r="DG15" i="7" s="1"/>
  <c r="DG16" i="7" s="1"/>
  <c r="DG17" i="7" s="1"/>
  <c r="DG18" i="7" s="1"/>
  <c r="DF6" i="7"/>
  <c r="DF7" i="7" s="1"/>
  <c r="DF8" i="7" s="1"/>
  <c r="DF9" i="7" s="1"/>
  <c r="DF10" i="7" s="1"/>
  <c r="DF11" i="7" s="1"/>
  <c r="DF12" i="7" s="1"/>
  <c r="DF13" i="7" s="1"/>
  <c r="DF14" i="7" s="1"/>
  <c r="DF15" i="7" s="1"/>
  <c r="DF16" i="7" s="1"/>
  <c r="DF17" i="7" s="1"/>
  <c r="DF18" i="7" s="1"/>
  <c r="DM5" i="7"/>
  <c r="DL5" i="7"/>
  <c r="DM4" i="7"/>
  <c r="DL4" i="7"/>
  <c r="DC4" i="7"/>
  <c r="DC5" i="7" s="1"/>
  <c r="DC6" i="7" s="1"/>
  <c r="DC7" i="7" s="1"/>
  <c r="DC8" i="7" s="1"/>
  <c r="DC9" i="7" s="1"/>
  <c r="DC10" i="7" s="1"/>
  <c r="DC11" i="7" s="1"/>
  <c r="DC12" i="7" s="1"/>
  <c r="DC13" i="7" s="1"/>
  <c r="DC14" i="7" s="1"/>
  <c r="DC15" i="7" s="1"/>
  <c r="DC16" i="7" s="1"/>
  <c r="DC17" i="7" s="1"/>
  <c r="DC18" i="7" s="1"/>
  <c r="DM3" i="7"/>
  <c r="DL3" i="7"/>
  <c r="CO52" i="7"/>
  <c r="CN52" i="7"/>
  <c r="CO51" i="7"/>
  <c r="CN51" i="7"/>
  <c r="CO50" i="7"/>
  <c r="CN50" i="7"/>
  <c r="CO49" i="7"/>
  <c r="CN49" i="7"/>
  <c r="CO48" i="7"/>
  <c r="CN48" i="7"/>
  <c r="CO47" i="7"/>
  <c r="CN47" i="7"/>
  <c r="CO46" i="7"/>
  <c r="CN46" i="7"/>
  <c r="CO45" i="7"/>
  <c r="CN45" i="7"/>
  <c r="CO44" i="7"/>
  <c r="CN44" i="7"/>
  <c r="CO43" i="7"/>
  <c r="CN43" i="7"/>
  <c r="CO42" i="7"/>
  <c r="CN42" i="7"/>
  <c r="CO41" i="7"/>
  <c r="CN41" i="7"/>
  <c r="CO40" i="7"/>
  <c r="CN40" i="7"/>
  <c r="CI40" i="7"/>
  <c r="CI41" i="7" s="1"/>
  <c r="CI42" i="7" s="1"/>
  <c r="CI43" i="7" s="1"/>
  <c r="CI44" i="7" s="1"/>
  <c r="CI45" i="7" s="1"/>
  <c r="CI46" i="7" s="1"/>
  <c r="CI47" i="7" s="1"/>
  <c r="CI48" i="7" s="1"/>
  <c r="CI49" i="7" s="1"/>
  <c r="CI50" i="7" s="1"/>
  <c r="CI51" i="7" s="1"/>
  <c r="CI52" i="7" s="1"/>
  <c r="CH40" i="7"/>
  <c r="CH41" i="7" s="1"/>
  <c r="CH42" i="7" s="1"/>
  <c r="CH43" i="7" s="1"/>
  <c r="CH44" i="7" s="1"/>
  <c r="CH45" i="7" s="1"/>
  <c r="CH46" i="7" s="1"/>
  <c r="CH47" i="7" s="1"/>
  <c r="CH48" i="7" s="1"/>
  <c r="CH49" i="7" s="1"/>
  <c r="CH50" i="7" s="1"/>
  <c r="CH51" i="7" s="1"/>
  <c r="CH52" i="7" s="1"/>
  <c r="CO39" i="7"/>
  <c r="CN39" i="7"/>
  <c r="CO38" i="7"/>
  <c r="CN38" i="7"/>
  <c r="CE38" i="7"/>
  <c r="CE39" i="7" s="1"/>
  <c r="CE40" i="7" s="1"/>
  <c r="CE41" i="7" s="1"/>
  <c r="CE42" i="7" s="1"/>
  <c r="CE43" i="7" s="1"/>
  <c r="CE44" i="7" s="1"/>
  <c r="CE45" i="7" s="1"/>
  <c r="CE46" i="7" s="1"/>
  <c r="CE47" i="7" s="1"/>
  <c r="CE48" i="7" s="1"/>
  <c r="CE49" i="7" s="1"/>
  <c r="CE50" i="7" s="1"/>
  <c r="CE51" i="7" s="1"/>
  <c r="CE52" i="7" s="1"/>
  <c r="CO37" i="7"/>
  <c r="CN37" i="7"/>
  <c r="CO35" i="7"/>
  <c r="CN35" i="7"/>
  <c r="CO34" i="7"/>
  <c r="CN34" i="7"/>
  <c r="CO33" i="7"/>
  <c r="CN33" i="7"/>
  <c r="CO32" i="7"/>
  <c r="CN32" i="7"/>
  <c r="CO31" i="7"/>
  <c r="CN31" i="7"/>
  <c r="CO30" i="7"/>
  <c r="CN30" i="7"/>
  <c r="CO29" i="7"/>
  <c r="CN29" i="7"/>
  <c r="CO28" i="7"/>
  <c r="CN28" i="7"/>
  <c r="CO27" i="7"/>
  <c r="CN27" i="7"/>
  <c r="CO26" i="7"/>
  <c r="CN26" i="7"/>
  <c r="CO25" i="7"/>
  <c r="CN25" i="7"/>
  <c r="CO24" i="7"/>
  <c r="CN24" i="7"/>
  <c r="CO23" i="7"/>
  <c r="CN23" i="7"/>
  <c r="CI23" i="7"/>
  <c r="CI24" i="7" s="1"/>
  <c r="CI25" i="7" s="1"/>
  <c r="CI26" i="7" s="1"/>
  <c r="CI27" i="7" s="1"/>
  <c r="CI28" i="7" s="1"/>
  <c r="CI29" i="7" s="1"/>
  <c r="CI30" i="7" s="1"/>
  <c r="CI31" i="7" s="1"/>
  <c r="CI32" i="7" s="1"/>
  <c r="CI33" i="7" s="1"/>
  <c r="CI34" i="7" s="1"/>
  <c r="CI35" i="7" s="1"/>
  <c r="CH23" i="7"/>
  <c r="CH24" i="7" s="1"/>
  <c r="CH25" i="7" s="1"/>
  <c r="CH26" i="7" s="1"/>
  <c r="CH27" i="7" s="1"/>
  <c r="CH28" i="7" s="1"/>
  <c r="CH29" i="7" s="1"/>
  <c r="CH30" i="7" s="1"/>
  <c r="CH31" i="7" s="1"/>
  <c r="CH32" i="7" s="1"/>
  <c r="CH33" i="7" s="1"/>
  <c r="CH34" i="7" s="1"/>
  <c r="CH35" i="7" s="1"/>
  <c r="CO22" i="7"/>
  <c r="CN22" i="7"/>
  <c r="CO21" i="7"/>
  <c r="CN21" i="7"/>
  <c r="CE21" i="7"/>
  <c r="CE22" i="7" s="1"/>
  <c r="CE23" i="7" s="1"/>
  <c r="CE24" i="7" s="1"/>
  <c r="CE25" i="7" s="1"/>
  <c r="CE26" i="7" s="1"/>
  <c r="CE27" i="7" s="1"/>
  <c r="CE28" i="7" s="1"/>
  <c r="CE29" i="7" s="1"/>
  <c r="CE30" i="7" s="1"/>
  <c r="CE31" i="7" s="1"/>
  <c r="CE32" i="7" s="1"/>
  <c r="CE33" i="7" s="1"/>
  <c r="CE34" i="7" s="1"/>
  <c r="CE35" i="7" s="1"/>
  <c r="CO20" i="7"/>
  <c r="CN20" i="7"/>
  <c r="CO18" i="7"/>
  <c r="CN18" i="7"/>
  <c r="CO17" i="7"/>
  <c r="CN17" i="7"/>
  <c r="CO16" i="7"/>
  <c r="CN16" i="7"/>
  <c r="CO15" i="7"/>
  <c r="CN15" i="7"/>
  <c r="CO14" i="7"/>
  <c r="CN14" i="7"/>
  <c r="CO13" i="7"/>
  <c r="CN13" i="7"/>
  <c r="CO12" i="7"/>
  <c r="CN12" i="7"/>
  <c r="CO11" i="7"/>
  <c r="CN11" i="7"/>
  <c r="CO10" i="7"/>
  <c r="CN10" i="7"/>
  <c r="CO9" i="7"/>
  <c r="CN9" i="7"/>
  <c r="CO8" i="7"/>
  <c r="CN8" i="7"/>
  <c r="CO7" i="7"/>
  <c r="CN7" i="7"/>
  <c r="CO6" i="7"/>
  <c r="CN6" i="7"/>
  <c r="CI6" i="7"/>
  <c r="CI7" i="7" s="1"/>
  <c r="CI8" i="7" s="1"/>
  <c r="CI9" i="7" s="1"/>
  <c r="CI10" i="7" s="1"/>
  <c r="CI11" i="7" s="1"/>
  <c r="CI12" i="7" s="1"/>
  <c r="CI13" i="7" s="1"/>
  <c r="CI14" i="7" s="1"/>
  <c r="CI15" i="7" s="1"/>
  <c r="CI16" i="7" s="1"/>
  <c r="CI17" i="7" s="1"/>
  <c r="CI18" i="7" s="1"/>
  <c r="CH6" i="7"/>
  <c r="CH7" i="7" s="1"/>
  <c r="CH8" i="7" s="1"/>
  <c r="CH9" i="7" s="1"/>
  <c r="CH10" i="7" s="1"/>
  <c r="CH11" i="7" s="1"/>
  <c r="CH12" i="7" s="1"/>
  <c r="CH13" i="7" s="1"/>
  <c r="CH14" i="7" s="1"/>
  <c r="CH15" i="7" s="1"/>
  <c r="CH16" i="7" s="1"/>
  <c r="CH17" i="7" s="1"/>
  <c r="CH18" i="7" s="1"/>
  <c r="CO5" i="7"/>
  <c r="CN5" i="7"/>
  <c r="CO4" i="7"/>
  <c r="CN4" i="7"/>
  <c r="CE4" i="7"/>
  <c r="CE5" i="7" s="1"/>
  <c r="CE6" i="7" s="1"/>
  <c r="CE7" i="7" s="1"/>
  <c r="CE8" i="7" s="1"/>
  <c r="CE9" i="7" s="1"/>
  <c r="CE10" i="7" s="1"/>
  <c r="CE11" i="7" s="1"/>
  <c r="CE12" i="7" s="1"/>
  <c r="CE13" i="7" s="1"/>
  <c r="CE14" i="7" s="1"/>
  <c r="CE15" i="7" s="1"/>
  <c r="CE16" i="7" s="1"/>
  <c r="CE17" i="7" s="1"/>
  <c r="CE18" i="7" s="1"/>
  <c r="CO3" i="7"/>
  <c r="CN3" i="7"/>
  <c r="AI52" i="7"/>
  <c r="AH52" i="7"/>
  <c r="AI51" i="7"/>
  <c r="AH51" i="7"/>
  <c r="AI50" i="7"/>
  <c r="AH50" i="7"/>
  <c r="AI49" i="7"/>
  <c r="AH49" i="7"/>
  <c r="AI48" i="7"/>
  <c r="AH48" i="7"/>
  <c r="AI47" i="7"/>
  <c r="AH47" i="7"/>
  <c r="AI46" i="7"/>
  <c r="AH46" i="7"/>
  <c r="AI45" i="7"/>
  <c r="AH45" i="7"/>
  <c r="AI44" i="7"/>
  <c r="AH44" i="7"/>
  <c r="AI43" i="7"/>
  <c r="AH43" i="7"/>
  <c r="AI42" i="7"/>
  <c r="AH42" i="7"/>
  <c r="AI41" i="7"/>
  <c r="AH41" i="7"/>
  <c r="AI40" i="7"/>
  <c r="AH40" i="7"/>
  <c r="AC40" i="7"/>
  <c r="AC41" i="7" s="1"/>
  <c r="AC42" i="7" s="1"/>
  <c r="AC43" i="7" s="1"/>
  <c r="AC44" i="7" s="1"/>
  <c r="AC45" i="7" s="1"/>
  <c r="AC46" i="7" s="1"/>
  <c r="AC47" i="7" s="1"/>
  <c r="AC48" i="7" s="1"/>
  <c r="AC49" i="7" s="1"/>
  <c r="AC50" i="7" s="1"/>
  <c r="AC51" i="7" s="1"/>
  <c r="AC52" i="7" s="1"/>
  <c r="AB40" i="7"/>
  <c r="AB41" i="7" s="1"/>
  <c r="AB42" i="7" s="1"/>
  <c r="AB43" i="7" s="1"/>
  <c r="AB44" i="7" s="1"/>
  <c r="AB45" i="7" s="1"/>
  <c r="AB46" i="7" s="1"/>
  <c r="AB47" i="7" s="1"/>
  <c r="AB48" i="7" s="1"/>
  <c r="AB49" i="7" s="1"/>
  <c r="AB50" i="7" s="1"/>
  <c r="AB51" i="7" s="1"/>
  <c r="AB52" i="7" s="1"/>
  <c r="AI39" i="7"/>
  <c r="AH39" i="7"/>
  <c r="AI38" i="7"/>
  <c r="AH38" i="7"/>
  <c r="Y38" i="7"/>
  <c r="Y39" i="7" s="1"/>
  <c r="Y40" i="7" s="1"/>
  <c r="Y41" i="7" s="1"/>
  <c r="Y42" i="7" s="1"/>
  <c r="Y43" i="7" s="1"/>
  <c r="Y44" i="7" s="1"/>
  <c r="Y45" i="7" s="1"/>
  <c r="Y46" i="7" s="1"/>
  <c r="Y47" i="7" s="1"/>
  <c r="Y48" i="7" s="1"/>
  <c r="Y49" i="7" s="1"/>
  <c r="Y50" i="7" s="1"/>
  <c r="Y51" i="7" s="1"/>
  <c r="Y52" i="7" s="1"/>
  <c r="AI37" i="7"/>
  <c r="AH37" i="7"/>
  <c r="AI35" i="7"/>
  <c r="AH35" i="7"/>
  <c r="AI34" i="7"/>
  <c r="AH34" i="7"/>
  <c r="AI33" i="7"/>
  <c r="AH33" i="7"/>
  <c r="AI32" i="7"/>
  <c r="AH32" i="7"/>
  <c r="AI31" i="7"/>
  <c r="AH31" i="7"/>
  <c r="AI30" i="7"/>
  <c r="AH30" i="7"/>
  <c r="AI29" i="7"/>
  <c r="AH29" i="7"/>
  <c r="AI28" i="7"/>
  <c r="AH28" i="7"/>
  <c r="AI27" i="7"/>
  <c r="AH27" i="7"/>
  <c r="AI26" i="7"/>
  <c r="AH26" i="7"/>
  <c r="AI25" i="7"/>
  <c r="AH25" i="7"/>
  <c r="AI24" i="7"/>
  <c r="AH24" i="7"/>
  <c r="AI23" i="7"/>
  <c r="AH23" i="7"/>
  <c r="AC23" i="7"/>
  <c r="AC24" i="7" s="1"/>
  <c r="AC25" i="7" s="1"/>
  <c r="AC26" i="7" s="1"/>
  <c r="AC27" i="7" s="1"/>
  <c r="AC28" i="7" s="1"/>
  <c r="AC29" i="7" s="1"/>
  <c r="AC30" i="7" s="1"/>
  <c r="AC31" i="7" s="1"/>
  <c r="AC32" i="7" s="1"/>
  <c r="AC33" i="7" s="1"/>
  <c r="AC34" i="7" s="1"/>
  <c r="AC35" i="7" s="1"/>
  <c r="AB23" i="7"/>
  <c r="AB24" i="7" s="1"/>
  <c r="AB25" i="7" s="1"/>
  <c r="AB26" i="7" s="1"/>
  <c r="AB27" i="7" s="1"/>
  <c r="AB28" i="7" s="1"/>
  <c r="AB29" i="7" s="1"/>
  <c r="AB30" i="7" s="1"/>
  <c r="AB31" i="7" s="1"/>
  <c r="AB32" i="7" s="1"/>
  <c r="AB33" i="7" s="1"/>
  <c r="AB34" i="7" s="1"/>
  <c r="AB35" i="7" s="1"/>
  <c r="AI22" i="7"/>
  <c r="AH22" i="7"/>
  <c r="AI21" i="7"/>
  <c r="AH21" i="7"/>
  <c r="Y21" i="7"/>
  <c r="Y22" i="7" s="1"/>
  <c r="Y23" i="7" s="1"/>
  <c r="Y24" i="7" s="1"/>
  <c r="Y25" i="7" s="1"/>
  <c r="Y26" i="7" s="1"/>
  <c r="Y27" i="7" s="1"/>
  <c r="Y28" i="7" s="1"/>
  <c r="Y29" i="7" s="1"/>
  <c r="Y30" i="7" s="1"/>
  <c r="Y31" i="7" s="1"/>
  <c r="Y32" i="7" s="1"/>
  <c r="Y33" i="7" s="1"/>
  <c r="Y34" i="7" s="1"/>
  <c r="Y35" i="7" s="1"/>
  <c r="AI20" i="7"/>
  <c r="AH20" i="7"/>
  <c r="AI18" i="7"/>
  <c r="AH18" i="7"/>
  <c r="AI17" i="7"/>
  <c r="AH17" i="7"/>
  <c r="AI16" i="7"/>
  <c r="AH16" i="7"/>
  <c r="AI15" i="7"/>
  <c r="AH15" i="7"/>
  <c r="AI14" i="7"/>
  <c r="AH14" i="7"/>
  <c r="AI13" i="7"/>
  <c r="AH13" i="7"/>
  <c r="AI12" i="7"/>
  <c r="AH12" i="7"/>
  <c r="AI11" i="7"/>
  <c r="AH11" i="7"/>
  <c r="AI10" i="7"/>
  <c r="AH10" i="7"/>
  <c r="AI9" i="7"/>
  <c r="AH9" i="7"/>
  <c r="AI8" i="7"/>
  <c r="AH8" i="7"/>
  <c r="AI7" i="7"/>
  <c r="AH7" i="7"/>
  <c r="AI6" i="7"/>
  <c r="AH6" i="7"/>
  <c r="AC6" i="7"/>
  <c r="AC7" i="7" s="1"/>
  <c r="AC8" i="7" s="1"/>
  <c r="AC9" i="7" s="1"/>
  <c r="AC10" i="7" s="1"/>
  <c r="AC11" i="7" s="1"/>
  <c r="AC12" i="7" s="1"/>
  <c r="AC13" i="7" s="1"/>
  <c r="AC14" i="7" s="1"/>
  <c r="AC15" i="7" s="1"/>
  <c r="AC16" i="7" s="1"/>
  <c r="AC17" i="7" s="1"/>
  <c r="AC18" i="7" s="1"/>
  <c r="AB6" i="7"/>
  <c r="AB7" i="7" s="1"/>
  <c r="AB8" i="7" s="1"/>
  <c r="AB9" i="7" s="1"/>
  <c r="AB10" i="7" s="1"/>
  <c r="AB11" i="7" s="1"/>
  <c r="AB12" i="7" s="1"/>
  <c r="AB13" i="7" s="1"/>
  <c r="AB14" i="7" s="1"/>
  <c r="AB15" i="7" s="1"/>
  <c r="AB16" i="7" s="1"/>
  <c r="AB17" i="7" s="1"/>
  <c r="AB18" i="7" s="1"/>
  <c r="AI5" i="7"/>
  <c r="AH5" i="7"/>
  <c r="AI4" i="7"/>
  <c r="AH4" i="7"/>
  <c r="Y4" i="7"/>
  <c r="Y5" i="7" s="1"/>
  <c r="Y6" i="7" s="1"/>
  <c r="Y7" i="7" s="1"/>
  <c r="Y8" i="7" s="1"/>
  <c r="Y9" i="7" s="1"/>
  <c r="Y10" i="7" s="1"/>
  <c r="Y11" i="7" s="1"/>
  <c r="Y12" i="7" s="1"/>
  <c r="Y13" i="7" s="1"/>
  <c r="Y14" i="7" s="1"/>
  <c r="Y15" i="7" s="1"/>
  <c r="Y16" i="7" s="1"/>
  <c r="Y17" i="7" s="1"/>
  <c r="Y18" i="7" s="1"/>
  <c r="AI3" i="7"/>
  <c r="AH3" i="7"/>
  <c r="K52" i="7"/>
  <c r="J52" i="7"/>
  <c r="K51" i="7"/>
  <c r="J51" i="7"/>
  <c r="K50" i="7"/>
  <c r="J50" i="7"/>
  <c r="K49" i="7"/>
  <c r="J49" i="7"/>
  <c r="K48" i="7"/>
  <c r="J48" i="7"/>
  <c r="K47" i="7"/>
  <c r="J47" i="7"/>
  <c r="K46" i="7"/>
  <c r="J46" i="7"/>
  <c r="K45" i="7"/>
  <c r="J45" i="7"/>
  <c r="K44" i="7"/>
  <c r="J44" i="7"/>
  <c r="K43" i="7"/>
  <c r="J43" i="7"/>
  <c r="K42" i="7"/>
  <c r="J42" i="7"/>
  <c r="K41" i="7"/>
  <c r="J41" i="7"/>
  <c r="K40" i="7"/>
  <c r="J40" i="7"/>
  <c r="E40" i="7"/>
  <c r="E41" i="7" s="1"/>
  <c r="E42" i="7" s="1"/>
  <c r="E43" i="7" s="1"/>
  <c r="E44" i="7" s="1"/>
  <c r="E45" i="7" s="1"/>
  <c r="E46" i="7" s="1"/>
  <c r="E47" i="7" s="1"/>
  <c r="E48" i="7" s="1"/>
  <c r="E49" i="7" s="1"/>
  <c r="E50" i="7" s="1"/>
  <c r="E51" i="7" s="1"/>
  <c r="E52" i="7" s="1"/>
  <c r="D40" i="7"/>
  <c r="D41" i="7" s="1"/>
  <c r="D42" i="7" s="1"/>
  <c r="D43" i="7" s="1"/>
  <c r="D44" i="7" s="1"/>
  <c r="D45" i="7" s="1"/>
  <c r="D46" i="7" s="1"/>
  <c r="D47" i="7" s="1"/>
  <c r="D48" i="7" s="1"/>
  <c r="D49" i="7" s="1"/>
  <c r="D50" i="7" s="1"/>
  <c r="D51" i="7" s="1"/>
  <c r="D52" i="7" s="1"/>
  <c r="K39" i="7"/>
  <c r="J39" i="7"/>
  <c r="K38" i="7"/>
  <c r="J38" i="7"/>
  <c r="A38" i="7"/>
  <c r="A39" i="7" s="1"/>
  <c r="A40" i="7" s="1"/>
  <c r="A41" i="7" s="1"/>
  <c r="A42" i="7" s="1"/>
  <c r="A43" i="7" s="1"/>
  <c r="A44" i="7" s="1"/>
  <c r="A45" i="7" s="1"/>
  <c r="A46" i="7" s="1"/>
  <c r="A47" i="7" s="1"/>
  <c r="A48" i="7" s="1"/>
  <c r="A49" i="7" s="1"/>
  <c r="A50" i="7" s="1"/>
  <c r="A51" i="7" s="1"/>
  <c r="A52" i="7" s="1"/>
  <c r="K37" i="7"/>
  <c r="J37" i="7"/>
  <c r="K35" i="7"/>
  <c r="J35" i="7"/>
  <c r="K34" i="7"/>
  <c r="J34" i="7"/>
  <c r="K33" i="7"/>
  <c r="J33" i="7"/>
  <c r="K32" i="7"/>
  <c r="J32" i="7"/>
  <c r="K31" i="7"/>
  <c r="J31" i="7"/>
  <c r="K30" i="7"/>
  <c r="J30" i="7"/>
  <c r="K29" i="7"/>
  <c r="J29" i="7"/>
  <c r="K28" i="7"/>
  <c r="J28" i="7"/>
  <c r="K27" i="7"/>
  <c r="J27" i="7"/>
  <c r="K26" i="7"/>
  <c r="J26" i="7"/>
  <c r="K25" i="7"/>
  <c r="J25" i="7"/>
  <c r="K24" i="7"/>
  <c r="J24" i="7"/>
  <c r="K23" i="7"/>
  <c r="J23" i="7"/>
  <c r="E23" i="7"/>
  <c r="E24" i="7" s="1"/>
  <c r="E25" i="7" s="1"/>
  <c r="E26" i="7" s="1"/>
  <c r="E27" i="7" s="1"/>
  <c r="E28" i="7" s="1"/>
  <c r="E29" i="7" s="1"/>
  <c r="E30" i="7" s="1"/>
  <c r="E31" i="7" s="1"/>
  <c r="E32" i="7" s="1"/>
  <c r="E33" i="7" s="1"/>
  <c r="E34" i="7" s="1"/>
  <c r="E35" i="7" s="1"/>
  <c r="D23" i="7"/>
  <c r="D24" i="7" s="1"/>
  <c r="D25" i="7" s="1"/>
  <c r="D26" i="7" s="1"/>
  <c r="D27" i="7" s="1"/>
  <c r="D28" i="7" s="1"/>
  <c r="D29" i="7" s="1"/>
  <c r="D30" i="7" s="1"/>
  <c r="D31" i="7" s="1"/>
  <c r="D32" i="7" s="1"/>
  <c r="D33" i="7" s="1"/>
  <c r="D34" i="7" s="1"/>
  <c r="D35" i="7" s="1"/>
  <c r="K22" i="7"/>
  <c r="J22" i="7"/>
  <c r="K21" i="7"/>
  <c r="J21" i="7"/>
  <c r="A21" i="7"/>
  <c r="A22" i="7" s="1"/>
  <c r="A23" i="7" s="1"/>
  <c r="A24" i="7" s="1"/>
  <c r="A25" i="7" s="1"/>
  <c r="A26" i="7" s="1"/>
  <c r="A27" i="7" s="1"/>
  <c r="A28" i="7" s="1"/>
  <c r="A29" i="7" s="1"/>
  <c r="A30" i="7" s="1"/>
  <c r="A31" i="7" s="1"/>
  <c r="A32" i="7" s="1"/>
  <c r="A33" i="7" s="1"/>
  <c r="A34" i="7" s="1"/>
  <c r="A35" i="7" s="1"/>
  <c r="K20" i="7"/>
  <c r="J20" i="7"/>
  <c r="K18" i="7"/>
  <c r="J18" i="7"/>
  <c r="K17" i="7"/>
  <c r="J17" i="7"/>
  <c r="K16" i="7"/>
  <c r="J16" i="7"/>
  <c r="K15" i="7"/>
  <c r="J15" i="7"/>
  <c r="K14" i="7"/>
  <c r="J14" i="7"/>
  <c r="K13" i="7"/>
  <c r="J13" i="7"/>
  <c r="K12" i="7"/>
  <c r="J12" i="7"/>
  <c r="K11" i="7"/>
  <c r="J11" i="7"/>
  <c r="K10" i="7"/>
  <c r="J10" i="7"/>
  <c r="K9" i="7"/>
  <c r="J9" i="7"/>
  <c r="K8" i="7"/>
  <c r="J8" i="7"/>
  <c r="K7" i="7"/>
  <c r="J7" i="7"/>
  <c r="K6" i="7"/>
  <c r="J6" i="7"/>
  <c r="E6" i="7"/>
  <c r="E7" i="7" s="1"/>
  <c r="E8" i="7" s="1"/>
  <c r="E9" i="7" s="1"/>
  <c r="E10" i="7" s="1"/>
  <c r="E11" i="7" s="1"/>
  <c r="E12" i="7" s="1"/>
  <c r="E13" i="7" s="1"/>
  <c r="E14" i="7" s="1"/>
  <c r="E15" i="7" s="1"/>
  <c r="E16" i="7" s="1"/>
  <c r="E17" i="7" s="1"/>
  <c r="E18" i="7" s="1"/>
  <c r="D6" i="7"/>
  <c r="D7" i="7" s="1"/>
  <c r="D8" i="7" s="1"/>
  <c r="D9" i="7" s="1"/>
  <c r="D10" i="7" s="1"/>
  <c r="D11" i="7" s="1"/>
  <c r="D12" i="7" s="1"/>
  <c r="D13" i="7" s="1"/>
  <c r="D14" i="7" s="1"/>
  <c r="D15" i="7" s="1"/>
  <c r="D16" i="7" s="1"/>
  <c r="D17" i="7" s="1"/>
  <c r="D18" i="7" s="1"/>
  <c r="K5" i="7"/>
  <c r="J5" i="7"/>
  <c r="K4" i="7"/>
  <c r="J4" i="7"/>
  <c r="A4" i="7"/>
  <c r="A5" i="7" s="1"/>
  <c r="A6" i="7" s="1"/>
  <c r="A7" i="7" s="1"/>
  <c r="A8" i="7" s="1"/>
  <c r="A9" i="7" s="1"/>
  <c r="A10" i="7" s="1"/>
  <c r="A11" i="7" s="1"/>
  <c r="A12" i="7" s="1"/>
  <c r="A13" i="7" s="1"/>
  <c r="A14" i="7" s="1"/>
  <c r="A15" i="7" s="1"/>
  <c r="A16" i="7" s="1"/>
  <c r="A17" i="7" s="1"/>
  <c r="A18" i="7" s="1"/>
  <c r="K3" i="7"/>
  <c r="J3" i="7"/>
  <c r="CP38" i="7" l="1"/>
  <c r="DN22" i="7"/>
  <c r="DN25" i="7"/>
  <c r="DN29" i="7"/>
  <c r="DN33" i="7"/>
  <c r="CP9" i="7"/>
  <c r="CP17" i="7"/>
  <c r="DN44" i="7"/>
  <c r="DN15" i="7"/>
  <c r="DN14" i="7"/>
  <c r="DN11" i="7"/>
  <c r="DN4" i="7"/>
  <c r="DN7" i="7"/>
  <c r="M20" i="7"/>
  <c r="N20" i="7" s="1"/>
  <c r="CQ38" i="7"/>
  <c r="CR38" i="7" s="1"/>
  <c r="DN52" i="7"/>
  <c r="DN5" i="7"/>
  <c r="DN42" i="7"/>
  <c r="CQ3" i="7"/>
  <c r="CR3" i="7" s="1"/>
  <c r="CP29" i="7"/>
  <c r="CP47" i="7"/>
  <c r="CP51" i="7"/>
  <c r="CP10" i="7"/>
  <c r="CP44" i="7"/>
  <c r="DN50" i="7"/>
  <c r="CP34" i="7"/>
  <c r="CP7" i="7"/>
  <c r="CP14" i="7"/>
  <c r="CP40" i="7"/>
  <c r="DN39" i="7"/>
  <c r="L24" i="7"/>
  <c r="CP46" i="7"/>
  <c r="DN46" i="7"/>
  <c r="CP30" i="7"/>
  <c r="CP5" i="7"/>
  <c r="CP21" i="7"/>
  <c r="CP25" i="7"/>
  <c r="CP33" i="7"/>
  <c r="DN18" i="7"/>
  <c r="DN45" i="7"/>
  <c r="DN49" i="7"/>
  <c r="DN34" i="7"/>
  <c r="DN12" i="7"/>
  <c r="DN27" i="7"/>
  <c r="DN35" i="7"/>
  <c r="L45" i="7"/>
  <c r="AJ25" i="7"/>
  <c r="AJ29" i="7"/>
  <c r="AJ33" i="7"/>
  <c r="CP23" i="7"/>
  <c r="CP27" i="7"/>
  <c r="DN51" i="7"/>
  <c r="CP13" i="7"/>
  <c r="CQ21" i="7"/>
  <c r="CR21" i="7" s="1"/>
  <c r="CP42" i="7"/>
  <c r="CP50" i="7"/>
  <c r="DN6" i="7"/>
  <c r="DN9" i="7"/>
  <c r="DN13" i="7"/>
  <c r="DN17" i="7"/>
  <c r="DN28" i="7"/>
  <c r="DN32" i="7"/>
  <c r="AJ52" i="7"/>
  <c r="AJ11" i="7"/>
  <c r="CP48" i="7"/>
  <c r="FA35" i="7"/>
  <c r="CP35" i="7"/>
  <c r="L35" i="7"/>
  <c r="AJ50" i="7"/>
  <c r="CP12" i="7"/>
  <c r="CP20" i="7"/>
  <c r="CP22" i="7"/>
  <c r="CP32" i="7"/>
  <c r="CP39" i="7"/>
  <c r="CP49" i="7"/>
  <c r="DN10" i="7"/>
  <c r="DN23" i="7"/>
  <c r="DN26" i="7"/>
  <c r="DN43" i="7"/>
  <c r="L5" i="7"/>
  <c r="L8" i="7"/>
  <c r="L12" i="7"/>
  <c r="L16" i="7"/>
  <c r="CP4" i="7"/>
  <c r="CP6" i="7"/>
  <c r="CP16" i="7"/>
  <c r="CP37" i="7"/>
  <c r="DN3" i="7"/>
  <c r="DN21" i="7"/>
  <c r="DN30" i="7"/>
  <c r="DN40" i="7"/>
  <c r="DN47" i="7"/>
  <c r="AJ38" i="7"/>
  <c r="CP24" i="7"/>
  <c r="DN37" i="7"/>
  <c r="AJ26" i="7"/>
  <c r="CP52" i="7"/>
  <c r="DN38" i="7"/>
  <c r="CP3" i="7"/>
  <c r="CP11" i="7"/>
  <c r="CP18" i="7"/>
  <c r="CP31" i="7"/>
  <c r="CP41" i="7"/>
  <c r="L39" i="7"/>
  <c r="CP8" i="7"/>
  <c r="CP28" i="7"/>
  <c r="M3" i="7"/>
  <c r="N3" i="7" s="1"/>
  <c r="CP26" i="7"/>
  <c r="CP43" i="7"/>
  <c r="DO4" i="7"/>
  <c r="DP4" i="7" s="1"/>
  <c r="DN8" i="7"/>
  <c r="DN24" i="7"/>
  <c r="DN31" i="7"/>
  <c r="DN41" i="7"/>
  <c r="DN48" i="7"/>
  <c r="AJ45" i="7"/>
  <c r="DO20" i="7"/>
  <c r="DP20" i="7" s="1"/>
  <c r="CP15" i="7"/>
  <c r="CP45" i="7"/>
  <c r="DN16" i="7"/>
  <c r="L14" i="7"/>
  <c r="L18" i="7"/>
  <c r="AK3" i="7"/>
  <c r="AL3" i="7" s="1"/>
  <c r="DN20" i="7"/>
  <c r="AJ15" i="7"/>
  <c r="L32" i="7"/>
  <c r="L40" i="7"/>
  <c r="AJ5" i="7"/>
  <c r="AJ16" i="7"/>
  <c r="AJ35" i="7"/>
  <c r="L33" i="7"/>
  <c r="L52" i="7"/>
  <c r="AJ28" i="7"/>
  <c r="AJ43" i="7"/>
  <c r="L21" i="7"/>
  <c r="L13" i="7"/>
  <c r="AJ42" i="7"/>
  <c r="L41" i="7"/>
  <c r="AJ9" i="7"/>
  <c r="AJ13" i="7"/>
  <c r="AJ17" i="7"/>
  <c r="AJ7" i="7"/>
  <c r="L15" i="7"/>
  <c r="L26" i="7"/>
  <c r="L49" i="7"/>
  <c r="L28" i="7"/>
  <c r="L47" i="7"/>
  <c r="AJ46" i="7"/>
  <c r="AJ8" i="7"/>
  <c r="L6" i="7"/>
  <c r="L50" i="7"/>
  <c r="AK38" i="7"/>
  <c r="AL38" i="7" s="1"/>
  <c r="L20" i="7"/>
  <c r="AJ23" i="7"/>
  <c r="AJ40" i="7"/>
  <c r="L4" i="7"/>
  <c r="L10" i="7"/>
  <c r="L17" i="7"/>
  <c r="L23" i="7"/>
  <c r="L30" i="7"/>
  <c r="M38" i="7"/>
  <c r="N38" i="7" s="1"/>
  <c r="L44" i="7"/>
  <c r="AJ4" i="7"/>
  <c r="AJ6" i="7"/>
  <c r="AJ18" i="7"/>
  <c r="AJ22" i="7"/>
  <c r="AJ32" i="7"/>
  <c r="AJ39" i="7"/>
  <c r="AJ49" i="7"/>
  <c r="L7" i="7"/>
  <c r="L27" i="7"/>
  <c r="L34" i="7"/>
  <c r="L48" i="7"/>
  <c r="L51" i="7"/>
  <c r="AJ12" i="7"/>
  <c r="AJ37" i="7"/>
  <c r="L11" i="7"/>
  <c r="L31" i="7"/>
  <c r="AJ20" i="7"/>
  <c r="L3" i="7"/>
  <c r="L22" i="7"/>
  <c r="L42" i="7"/>
  <c r="AJ47" i="7"/>
  <c r="L25" i="7"/>
  <c r="L46" i="7"/>
  <c r="AJ3" i="7"/>
  <c r="AJ21" i="7"/>
  <c r="AJ27" i="7"/>
  <c r="AJ34" i="7"/>
  <c r="AJ44" i="7"/>
  <c r="AJ51" i="7"/>
  <c r="AJ10" i="7"/>
  <c r="AJ30" i="7"/>
  <c r="L37" i="7"/>
  <c r="L9" i="7"/>
  <c r="L29" i="7"/>
  <c r="L43" i="7"/>
  <c r="AJ14" i="7"/>
  <c r="AJ24" i="7"/>
  <c r="AJ31" i="7"/>
  <c r="AJ41" i="7"/>
  <c r="AJ48" i="7"/>
  <c r="AK20" i="7"/>
  <c r="AL20" i="7" s="1"/>
  <c r="L38" i="7"/>
  <c r="AK52" i="6" l="1"/>
  <c r="AJ52" i="6"/>
  <c r="AK51" i="6"/>
  <c r="AJ51" i="6"/>
  <c r="AK50" i="6"/>
  <c r="AJ50" i="6"/>
  <c r="AK49" i="6"/>
  <c r="AJ49" i="6"/>
  <c r="AK48" i="6"/>
  <c r="AJ48" i="6"/>
  <c r="AK47" i="6"/>
  <c r="AJ47" i="6"/>
  <c r="AK46" i="6"/>
  <c r="AJ46" i="6"/>
  <c r="AK45" i="6"/>
  <c r="AJ45" i="6"/>
  <c r="AK44" i="6"/>
  <c r="AJ44" i="6"/>
  <c r="AK43" i="6"/>
  <c r="AJ43" i="6"/>
  <c r="AK42" i="6"/>
  <c r="AJ42" i="6"/>
  <c r="AK41" i="6"/>
  <c r="AJ41" i="6"/>
  <c r="AK40" i="6"/>
  <c r="AJ40" i="6"/>
  <c r="AK39" i="6"/>
  <c r="AJ39" i="6"/>
  <c r="AK38" i="6"/>
  <c r="AJ38" i="6"/>
  <c r="AK37" i="6"/>
  <c r="AJ37" i="6"/>
  <c r="AK35" i="6"/>
  <c r="AJ35" i="6"/>
  <c r="AK34" i="6"/>
  <c r="AJ34" i="6"/>
  <c r="AK33" i="6"/>
  <c r="AJ33" i="6"/>
  <c r="AK32" i="6"/>
  <c r="AJ32" i="6"/>
  <c r="AK31" i="6"/>
  <c r="AJ31" i="6"/>
  <c r="AK30" i="6"/>
  <c r="AJ30" i="6"/>
  <c r="AK29" i="6"/>
  <c r="AJ29" i="6"/>
  <c r="AK28" i="6"/>
  <c r="AJ28" i="6"/>
  <c r="AK27" i="6"/>
  <c r="AJ27" i="6"/>
  <c r="AK26" i="6"/>
  <c r="AJ26" i="6"/>
  <c r="AK25" i="6"/>
  <c r="AJ25" i="6"/>
  <c r="AK24" i="6"/>
  <c r="AJ24" i="6"/>
  <c r="AK23" i="6"/>
  <c r="AJ23" i="6"/>
  <c r="AK22" i="6"/>
  <c r="AJ22" i="6"/>
  <c r="AK21" i="6"/>
  <c r="AJ21" i="6"/>
  <c r="AK20" i="6"/>
  <c r="AJ20" i="6"/>
  <c r="AK18" i="6"/>
  <c r="AJ18" i="6"/>
  <c r="AK17" i="6"/>
  <c r="AJ17" i="6"/>
  <c r="AK16" i="6"/>
  <c r="AJ16" i="6"/>
  <c r="AK15" i="6"/>
  <c r="AJ15" i="6"/>
  <c r="AK14" i="6"/>
  <c r="AJ14" i="6"/>
  <c r="AK13" i="6"/>
  <c r="AJ13" i="6"/>
  <c r="AK12" i="6"/>
  <c r="AJ12" i="6"/>
  <c r="AK11" i="6"/>
  <c r="AJ11" i="6"/>
  <c r="AK10" i="6"/>
  <c r="AJ10" i="6"/>
  <c r="AK9" i="6"/>
  <c r="AJ9" i="6"/>
  <c r="AK8" i="6"/>
  <c r="AJ8" i="6"/>
  <c r="AK7" i="6"/>
  <c r="AJ7" i="6"/>
  <c r="AK6" i="6"/>
  <c r="AL6" i="6" s="1"/>
  <c r="AJ6" i="6"/>
  <c r="AK5" i="6"/>
  <c r="AJ5" i="6"/>
  <c r="AK4" i="6"/>
  <c r="AJ4" i="6"/>
  <c r="AM4" i="6" s="1"/>
  <c r="AN4" i="6" s="1"/>
  <c r="AK3" i="6"/>
  <c r="AJ3" i="6"/>
  <c r="K52" i="6"/>
  <c r="J52" i="6"/>
  <c r="K51" i="6"/>
  <c r="J51" i="6"/>
  <c r="K50" i="6"/>
  <c r="J50" i="6"/>
  <c r="K49" i="6"/>
  <c r="J49" i="6"/>
  <c r="K48" i="6"/>
  <c r="J48" i="6"/>
  <c r="K47" i="6"/>
  <c r="J47" i="6"/>
  <c r="L47" i="6" s="1"/>
  <c r="K46" i="6"/>
  <c r="J46" i="6"/>
  <c r="K45" i="6"/>
  <c r="J45" i="6"/>
  <c r="K44" i="6"/>
  <c r="J44" i="6"/>
  <c r="K43" i="6"/>
  <c r="J43" i="6"/>
  <c r="K42" i="6"/>
  <c r="J42" i="6"/>
  <c r="K41" i="6"/>
  <c r="J41" i="6"/>
  <c r="K40" i="6"/>
  <c r="J40" i="6"/>
  <c r="K39" i="6"/>
  <c r="J39" i="6"/>
  <c r="K38" i="6"/>
  <c r="J38" i="6"/>
  <c r="M38" i="6" s="1"/>
  <c r="N38" i="6" s="1"/>
  <c r="K37" i="6"/>
  <c r="J37" i="6"/>
  <c r="K35" i="6"/>
  <c r="J35" i="6"/>
  <c r="K34" i="6"/>
  <c r="J34" i="6"/>
  <c r="K33" i="6"/>
  <c r="J33" i="6"/>
  <c r="K32" i="6"/>
  <c r="J32" i="6"/>
  <c r="K31" i="6"/>
  <c r="J31" i="6"/>
  <c r="K30" i="6"/>
  <c r="J30" i="6"/>
  <c r="L30" i="6" s="1"/>
  <c r="K29" i="6"/>
  <c r="J29" i="6"/>
  <c r="K28" i="6"/>
  <c r="J28" i="6"/>
  <c r="K27" i="6"/>
  <c r="J27" i="6"/>
  <c r="K26" i="6"/>
  <c r="J26" i="6"/>
  <c r="K25" i="6"/>
  <c r="J25" i="6"/>
  <c r="K24" i="6"/>
  <c r="J24" i="6"/>
  <c r="K23" i="6"/>
  <c r="J23" i="6"/>
  <c r="K22" i="6"/>
  <c r="J22" i="6"/>
  <c r="K21" i="6"/>
  <c r="J21" i="6"/>
  <c r="K20" i="6"/>
  <c r="J20" i="6"/>
  <c r="M20" i="6" s="1"/>
  <c r="N20" i="6" s="1"/>
  <c r="J4" i="6"/>
  <c r="K4" i="6"/>
  <c r="J5" i="6"/>
  <c r="K5" i="6"/>
  <c r="J6" i="6"/>
  <c r="K6" i="6"/>
  <c r="J7" i="6"/>
  <c r="K7" i="6"/>
  <c r="J8" i="6"/>
  <c r="K8" i="6"/>
  <c r="L8" i="6" s="1"/>
  <c r="J9" i="6"/>
  <c r="K9" i="6"/>
  <c r="J10" i="6"/>
  <c r="K10" i="6"/>
  <c r="J11" i="6"/>
  <c r="K11" i="6"/>
  <c r="L11" i="6" s="1"/>
  <c r="J12" i="6"/>
  <c r="K12" i="6"/>
  <c r="L12" i="6" s="1"/>
  <c r="J13" i="6"/>
  <c r="K13" i="6"/>
  <c r="J14" i="6"/>
  <c r="K14" i="6"/>
  <c r="J15" i="6"/>
  <c r="K15" i="6"/>
  <c r="L15" i="6" s="1"/>
  <c r="J16" i="6"/>
  <c r="K16" i="6"/>
  <c r="J17" i="6"/>
  <c r="K17" i="6"/>
  <c r="J18" i="6"/>
  <c r="K18" i="6"/>
  <c r="K3" i="6"/>
  <c r="J3" i="6"/>
  <c r="M3" i="6" s="1"/>
  <c r="N3" i="6" s="1"/>
  <c r="AE40" i="6"/>
  <c r="AE41" i="6" s="1"/>
  <c r="AE42" i="6" s="1"/>
  <c r="AE43" i="6" s="1"/>
  <c r="AE44" i="6" s="1"/>
  <c r="AE45" i="6" s="1"/>
  <c r="AE46" i="6" s="1"/>
  <c r="AE47" i="6" s="1"/>
  <c r="AE48" i="6" s="1"/>
  <c r="AE49" i="6" s="1"/>
  <c r="AE50" i="6" s="1"/>
  <c r="AE51" i="6" s="1"/>
  <c r="AE52" i="6" s="1"/>
  <c r="AD40" i="6"/>
  <c r="AD41" i="6" s="1"/>
  <c r="AD42" i="6" s="1"/>
  <c r="AD43" i="6" s="1"/>
  <c r="AD44" i="6" s="1"/>
  <c r="AD45" i="6" s="1"/>
  <c r="AD46" i="6" s="1"/>
  <c r="AD47" i="6" s="1"/>
  <c r="AD48" i="6" s="1"/>
  <c r="AD49" i="6" s="1"/>
  <c r="AD50" i="6" s="1"/>
  <c r="AD51" i="6" s="1"/>
  <c r="AD52" i="6" s="1"/>
  <c r="E40" i="6"/>
  <c r="E41" i="6" s="1"/>
  <c r="E42" i="6" s="1"/>
  <c r="E43" i="6" s="1"/>
  <c r="E44" i="6" s="1"/>
  <c r="E45" i="6" s="1"/>
  <c r="E46" i="6" s="1"/>
  <c r="E47" i="6" s="1"/>
  <c r="E48" i="6" s="1"/>
  <c r="E49" i="6" s="1"/>
  <c r="E50" i="6" s="1"/>
  <c r="E51" i="6" s="1"/>
  <c r="E52" i="6" s="1"/>
  <c r="D40" i="6"/>
  <c r="D41" i="6" s="1"/>
  <c r="D42" i="6" s="1"/>
  <c r="D43" i="6" s="1"/>
  <c r="D44" i="6" s="1"/>
  <c r="D45" i="6" s="1"/>
  <c r="D46" i="6" s="1"/>
  <c r="D47" i="6" s="1"/>
  <c r="D48" i="6" s="1"/>
  <c r="D49" i="6" s="1"/>
  <c r="D50" i="6" s="1"/>
  <c r="D51" i="6" s="1"/>
  <c r="D52" i="6" s="1"/>
  <c r="AA38" i="6"/>
  <c r="AA39" i="6" s="1"/>
  <c r="AA40" i="6" s="1"/>
  <c r="AA41" i="6" s="1"/>
  <c r="AA42" i="6" s="1"/>
  <c r="AA43" i="6" s="1"/>
  <c r="AA44" i="6" s="1"/>
  <c r="AA45" i="6" s="1"/>
  <c r="AA46" i="6" s="1"/>
  <c r="AA47" i="6" s="1"/>
  <c r="AA48" i="6" s="1"/>
  <c r="AA49" i="6" s="1"/>
  <c r="AA50" i="6" s="1"/>
  <c r="AA51" i="6" s="1"/>
  <c r="AA52" i="6" s="1"/>
  <c r="A38" i="6"/>
  <c r="A39" i="6" s="1"/>
  <c r="A40" i="6" s="1"/>
  <c r="A41" i="6" s="1"/>
  <c r="A42" i="6" s="1"/>
  <c r="A43" i="6" s="1"/>
  <c r="A44" i="6" s="1"/>
  <c r="A45" i="6" s="1"/>
  <c r="A46" i="6" s="1"/>
  <c r="A47" i="6" s="1"/>
  <c r="A48" i="6" s="1"/>
  <c r="A49" i="6" s="1"/>
  <c r="A50" i="6" s="1"/>
  <c r="A51" i="6" s="1"/>
  <c r="A52" i="6" s="1"/>
  <c r="AE23" i="6"/>
  <c r="AE24" i="6" s="1"/>
  <c r="AE25" i="6" s="1"/>
  <c r="AE26" i="6" s="1"/>
  <c r="AE27" i="6" s="1"/>
  <c r="AE28" i="6" s="1"/>
  <c r="AE29" i="6" s="1"/>
  <c r="AE30" i="6" s="1"/>
  <c r="AE31" i="6" s="1"/>
  <c r="AE32" i="6" s="1"/>
  <c r="AE33" i="6" s="1"/>
  <c r="AE34" i="6" s="1"/>
  <c r="AE35" i="6" s="1"/>
  <c r="AD23" i="6"/>
  <c r="AD24" i="6" s="1"/>
  <c r="AD25" i="6" s="1"/>
  <c r="AD26" i="6" s="1"/>
  <c r="AD27" i="6" s="1"/>
  <c r="AD28" i="6" s="1"/>
  <c r="AD29" i="6" s="1"/>
  <c r="AD30" i="6" s="1"/>
  <c r="AD31" i="6" s="1"/>
  <c r="AD32" i="6" s="1"/>
  <c r="AD33" i="6" s="1"/>
  <c r="AD34" i="6" s="1"/>
  <c r="AD35" i="6" s="1"/>
  <c r="E23" i="6"/>
  <c r="E24" i="6" s="1"/>
  <c r="E25" i="6" s="1"/>
  <c r="E26" i="6" s="1"/>
  <c r="E27" i="6" s="1"/>
  <c r="E28" i="6" s="1"/>
  <c r="E29" i="6" s="1"/>
  <c r="E30" i="6" s="1"/>
  <c r="E31" i="6" s="1"/>
  <c r="E32" i="6" s="1"/>
  <c r="E33" i="6" s="1"/>
  <c r="E34" i="6" s="1"/>
  <c r="E35" i="6" s="1"/>
  <c r="D23" i="6"/>
  <c r="D24" i="6" s="1"/>
  <c r="D25" i="6" s="1"/>
  <c r="D26" i="6" s="1"/>
  <c r="D27" i="6" s="1"/>
  <c r="D28" i="6" s="1"/>
  <c r="D29" i="6" s="1"/>
  <c r="D30" i="6" s="1"/>
  <c r="D31" i="6" s="1"/>
  <c r="D32" i="6" s="1"/>
  <c r="D33" i="6" s="1"/>
  <c r="D34" i="6" s="1"/>
  <c r="D35" i="6" s="1"/>
  <c r="AA21" i="6"/>
  <c r="AA22" i="6" s="1"/>
  <c r="AA23" i="6" s="1"/>
  <c r="AA24" i="6" s="1"/>
  <c r="AA25" i="6" s="1"/>
  <c r="AA26" i="6" s="1"/>
  <c r="AA27" i="6" s="1"/>
  <c r="AA28" i="6" s="1"/>
  <c r="AA29" i="6" s="1"/>
  <c r="AA30" i="6" s="1"/>
  <c r="AA31" i="6" s="1"/>
  <c r="AA32" i="6" s="1"/>
  <c r="AA33" i="6" s="1"/>
  <c r="AA34" i="6" s="1"/>
  <c r="AA35" i="6" s="1"/>
  <c r="A21" i="6"/>
  <c r="A22" i="6" s="1"/>
  <c r="A23" i="6" s="1"/>
  <c r="A24" i="6" s="1"/>
  <c r="A25" i="6" s="1"/>
  <c r="A26" i="6" s="1"/>
  <c r="A27" i="6" s="1"/>
  <c r="A28" i="6" s="1"/>
  <c r="A29" i="6" s="1"/>
  <c r="A30" i="6" s="1"/>
  <c r="A31" i="6" s="1"/>
  <c r="A32" i="6" s="1"/>
  <c r="A33" i="6" s="1"/>
  <c r="A34" i="6" s="1"/>
  <c r="A35" i="6" s="1"/>
  <c r="AE6" i="6"/>
  <c r="AE7" i="6" s="1"/>
  <c r="AE8" i="6" s="1"/>
  <c r="AE9" i="6" s="1"/>
  <c r="AE10" i="6" s="1"/>
  <c r="AE11" i="6" s="1"/>
  <c r="AE12" i="6" s="1"/>
  <c r="AE13" i="6" s="1"/>
  <c r="AE14" i="6" s="1"/>
  <c r="AE15" i="6" s="1"/>
  <c r="AE16" i="6" s="1"/>
  <c r="AE17" i="6" s="1"/>
  <c r="AE18" i="6" s="1"/>
  <c r="AD6" i="6"/>
  <c r="AD7" i="6" s="1"/>
  <c r="AD8" i="6" s="1"/>
  <c r="AD9" i="6" s="1"/>
  <c r="AD10" i="6" s="1"/>
  <c r="AD11" i="6" s="1"/>
  <c r="AD12" i="6" s="1"/>
  <c r="AD13" i="6" s="1"/>
  <c r="AD14" i="6" s="1"/>
  <c r="AD15" i="6" s="1"/>
  <c r="AD16" i="6" s="1"/>
  <c r="AD17" i="6" s="1"/>
  <c r="AD18" i="6" s="1"/>
  <c r="E6" i="6"/>
  <c r="E7" i="6" s="1"/>
  <c r="E8" i="6" s="1"/>
  <c r="E9" i="6" s="1"/>
  <c r="E10" i="6" s="1"/>
  <c r="E11" i="6" s="1"/>
  <c r="E12" i="6" s="1"/>
  <c r="E13" i="6" s="1"/>
  <c r="E14" i="6" s="1"/>
  <c r="E15" i="6" s="1"/>
  <c r="E16" i="6" s="1"/>
  <c r="E17" i="6" s="1"/>
  <c r="E18" i="6" s="1"/>
  <c r="D6" i="6"/>
  <c r="D7" i="6" s="1"/>
  <c r="D8" i="6" s="1"/>
  <c r="D9" i="6" s="1"/>
  <c r="D10" i="6" s="1"/>
  <c r="D11" i="6" s="1"/>
  <c r="D12" i="6" s="1"/>
  <c r="D13" i="6" s="1"/>
  <c r="D14" i="6" s="1"/>
  <c r="D15" i="6" s="1"/>
  <c r="D16" i="6" s="1"/>
  <c r="D17" i="6" s="1"/>
  <c r="D18" i="6" s="1"/>
  <c r="AA4" i="6"/>
  <c r="AA5" i="6" s="1"/>
  <c r="AA6" i="6" s="1"/>
  <c r="AA7" i="6" s="1"/>
  <c r="AA8" i="6" s="1"/>
  <c r="AA9" i="6" s="1"/>
  <c r="AA10" i="6" s="1"/>
  <c r="AA11" i="6" s="1"/>
  <c r="AA12" i="6" s="1"/>
  <c r="AA13" i="6" s="1"/>
  <c r="AA14" i="6" s="1"/>
  <c r="AA15" i="6" s="1"/>
  <c r="AA16" i="6" s="1"/>
  <c r="AA17" i="6" s="1"/>
  <c r="AA18" i="6" s="1"/>
  <c r="A4" i="6"/>
  <c r="A5" i="6" s="1"/>
  <c r="A6" i="6" s="1"/>
  <c r="A7" i="6" s="1"/>
  <c r="A8" i="6" s="1"/>
  <c r="A9" i="6" s="1"/>
  <c r="A10" i="6" s="1"/>
  <c r="A11" i="6" s="1"/>
  <c r="A12" i="6" s="1"/>
  <c r="A13" i="6" s="1"/>
  <c r="A14" i="6" s="1"/>
  <c r="A15" i="6" s="1"/>
  <c r="A16" i="6" s="1"/>
  <c r="A17" i="6" s="1"/>
  <c r="A18" i="6" s="1"/>
  <c r="L18" i="6" l="1"/>
  <c r="AL17" i="6"/>
  <c r="AL22" i="6"/>
  <c r="AL30" i="6"/>
  <c r="L13" i="6"/>
  <c r="AL25" i="6"/>
  <c r="L16" i="6"/>
  <c r="AL5" i="6"/>
  <c r="L4" i="6"/>
  <c r="L23" i="6"/>
  <c r="L27" i="6"/>
  <c r="L40" i="6"/>
  <c r="AL39" i="6"/>
  <c r="L10" i="6"/>
  <c r="AZ13" i="6"/>
  <c r="AL10" i="6"/>
  <c r="AL14" i="6"/>
  <c r="L49" i="6"/>
  <c r="AM20" i="6"/>
  <c r="AN20" i="6" s="1"/>
  <c r="L46" i="6"/>
  <c r="AL23" i="6"/>
  <c r="AL40" i="6"/>
  <c r="L20" i="6"/>
  <c r="L24" i="6"/>
  <c r="L32" i="6"/>
  <c r="L41" i="6"/>
  <c r="AL47" i="6"/>
  <c r="L3" i="6"/>
  <c r="L22" i="6"/>
  <c r="L34" i="6"/>
  <c r="L39" i="6"/>
  <c r="AL3" i="6"/>
  <c r="AL48" i="6"/>
  <c r="L14" i="6"/>
  <c r="L42" i="6"/>
  <c r="L5" i="6"/>
  <c r="AL31" i="6"/>
  <c r="L7" i="6"/>
  <c r="AL13" i="6"/>
  <c r="AM38" i="6"/>
  <c r="AN38" i="6" s="1"/>
  <c r="L51" i="6"/>
  <c r="AL20" i="6"/>
  <c r="AL34" i="6"/>
  <c r="L9" i="6"/>
  <c r="L31" i="6"/>
  <c r="L21" i="6"/>
  <c r="L28" i="6"/>
  <c r="L35" i="6"/>
  <c r="L43" i="6"/>
  <c r="L50" i="6"/>
  <c r="AL4" i="6"/>
  <c r="AL7" i="6"/>
  <c r="AL11" i="6"/>
  <c r="AL18" i="6"/>
  <c r="AL26" i="6"/>
  <c r="AL33" i="6"/>
  <c r="AL38" i="6"/>
  <c r="AL41" i="6"/>
  <c r="AL45" i="6"/>
  <c r="AL52" i="6"/>
  <c r="L37" i="6"/>
  <c r="AL12" i="6"/>
  <c r="AL27" i="6"/>
  <c r="AL46" i="6"/>
  <c r="L17" i="6"/>
  <c r="L26" i="6"/>
  <c r="L33" i="6"/>
  <c r="L38" i="6"/>
  <c r="L45" i="6"/>
  <c r="L52" i="6"/>
  <c r="AL9" i="6"/>
  <c r="AL16" i="6"/>
  <c r="AL21" i="6"/>
  <c r="AL24" i="6"/>
  <c r="AL28" i="6"/>
  <c r="AL35" i="6"/>
  <c r="AL43" i="6"/>
  <c r="AL50" i="6"/>
  <c r="L25" i="6"/>
  <c r="L44" i="6"/>
  <c r="AL15" i="6"/>
  <c r="AL49" i="6"/>
  <c r="L6" i="6"/>
  <c r="L29" i="6"/>
  <c r="AL8" i="6"/>
  <c r="AL42" i="6"/>
  <c r="L48" i="6"/>
  <c r="AL29" i="6"/>
  <c r="AL32" i="6"/>
  <c r="AL37" i="6"/>
  <c r="AL44" i="6"/>
  <c r="AL51" i="6"/>
</calcChain>
</file>

<file path=xl/sharedStrings.xml><?xml version="1.0" encoding="utf-8"?>
<sst xmlns="http://schemas.openxmlformats.org/spreadsheetml/2006/main" count="1971" uniqueCount="257">
  <si>
    <t>##BLOCKS= 2</t>
  </si>
  <si>
    <t xml:space="preserve">Note: </t>
  </si>
  <si>
    <t>ELISA with HRP and TMB</t>
  </si>
  <si>
    <t>PROTOCOL CUSTOMIZATION:</t>
  </si>
  <si>
    <t>1. Delete unwanted Sections.</t>
  </si>
  <si>
    <t xml:space="preserve">2. Modify the Instrument Settings (read mode, wavelengths etc) as needed for your assay.  </t>
  </si>
  <si>
    <t xml:space="preserve">3. Click the [Template] button and assign wells to existing groups or create new groups* and assign wells to them.  </t>
  </si>
  <si>
    <t>4. Select your desired Reduction and Display options.</t>
  </si>
  <si>
    <t xml:space="preserve">5. If you wish, you can save your customized protocol. For easy access to the modified protocol, you can specify its location in the Protocol Manager (through the Folder Locations button). </t>
  </si>
  <si>
    <t>*Note that creating new template groups will automatically create new group tables in addition to those already in existence, and that the newly created group tables will have only default columns.  You may need to add columns for statistics, interpolations, and evaluation of data for readings outside of the boundaries of standards.  Examples of such columns can be found in the existing group tables.  You can set up your own formulas by using the formula editor views, activated by double-clicking the column titles.</t>
  </si>
  <si>
    <t>-----------------------------------------</t>
  </si>
  <si>
    <t>READER SUITABILITY:</t>
  </si>
  <si>
    <t xml:space="preserve">All SpectraMax readers (provided the desired read mode is supported by the instrument).  </t>
  </si>
  <si>
    <t xml:space="preserve">PROTOCOL REVISION HISTORY:  </t>
  </si>
  <si>
    <t>v 1.1; Imported from SMP 5.4.2  April 2011 (ELM)</t>
  </si>
  <si>
    <t xml:space="preserve">~End </t>
  </si>
  <si>
    <t>Plate:</t>
  </si>
  <si>
    <t>Plate01</t>
  </si>
  <si>
    <t>PlateFormat</t>
  </si>
  <si>
    <t>Endpoint</t>
  </si>
  <si>
    <t>Absorbance</t>
  </si>
  <si>
    <t>Raw</t>
  </si>
  <si>
    <t xml:space="preserve">450 620 </t>
  </si>
  <si>
    <t>Temperature(¡C)</t>
  </si>
  <si>
    <t>~End</t>
  </si>
  <si>
    <t>Original Filename: 190618_PS LLOD-1; Date Last Saved: 2019/06/19 12:54:52</t>
  </si>
  <si>
    <t>Original Filename: 190618_PS LLOD-2; Date Last Saved: 2019/06/19 12:59:11</t>
  </si>
  <si>
    <t>Original Filename: 190621_PS LLOD-1; Date Last Saved: 2019/06/21 13:26:30</t>
  </si>
  <si>
    <t>Original Filename: 190618_avidin-1; Date Last Saved: 2019/06/19 13:02:02</t>
  </si>
  <si>
    <t>Original Filename: 190618_avidin-2; Date Last Saved: 2019/06/19 13:02:52</t>
  </si>
  <si>
    <t>通し番号</t>
    <rPh sb="0" eb="1">
      <t>トオ</t>
    </rPh>
    <rPh sb="2" eb="4">
      <t>バンゴウ</t>
    </rPh>
    <phoneticPr fontId="18"/>
  </si>
  <si>
    <t>NO</t>
    <phoneticPr fontId="18"/>
  </si>
  <si>
    <t>sample</t>
    <phoneticPr fontId="18"/>
  </si>
  <si>
    <t>dilutionfactor</t>
    <phoneticPr fontId="18"/>
  </si>
  <si>
    <t>Cells/mL</t>
    <phoneticPr fontId="18"/>
  </si>
  <si>
    <t>lectin</t>
    <phoneticPr fontId="18"/>
  </si>
  <si>
    <t>mTeSR1</t>
    <phoneticPr fontId="18"/>
  </si>
  <si>
    <t>biotin rBC2LCN</t>
    <phoneticPr fontId="18"/>
  </si>
  <si>
    <t>mTeSR1</t>
    <phoneticPr fontId="18"/>
  </si>
  <si>
    <t>rBC2LCN-PSS</t>
    <phoneticPr fontId="18"/>
  </si>
  <si>
    <t>mTeSR1</t>
    <phoneticPr fontId="18"/>
  </si>
  <si>
    <t>biotin rBC2LCN</t>
    <phoneticPr fontId="18"/>
  </si>
  <si>
    <t>201B7/mTeSR1</t>
    <phoneticPr fontId="18"/>
  </si>
  <si>
    <t>rBC2LCN-PSS</t>
    <phoneticPr fontId="18"/>
  </si>
  <si>
    <t>rBC2LCN-PSS</t>
    <phoneticPr fontId="18"/>
  </si>
  <si>
    <t>201B7/mTeSR1</t>
    <phoneticPr fontId="18"/>
  </si>
  <si>
    <t>biotin rBC2LCN</t>
    <phoneticPr fontId="18"/>
  </si>
  <si>
    <t>mTeSR1</t>
    <phoneticPr fontId="18"/>
  </si>
  <si>
    <t>mTeSR1</t>
    <phoneticPr fontId="18"/>
  </si>
  <si>
    <t>biotin rBC2LCN</t>
    <phoneticPr fontId="18"/>
  </si>
  <si>
    <t>201B7/mTeSR1</t>
    <phoneticPr fontId="18"/>
  </si>
  <si>
    <t>rBC2LCN-PSS</t>
    <phoneticPr fontId="18"/>
  </si>
  <si>
    <t>201B7/mTeSR1</t>
    <phoneticPr fontId="18"/>
  </si>
  <si>
    <t>biotin rBC2LCN</t>
    <phoneticPr fontId="18"/>
  </si>
  <si>
    <t>rBC2LCN-PSS</t>
    <phoneticPr fontId="18"/>
  </si>
  <si>
    <t>mTeSR1</t>
    <phoneticPr fontId="18"/>
  </si>
  <si>
    <t>rBC2LCN-PSS</t>
    <phoneticPr fontId="18"/>
  </si>
  <si>
    <t>201B7/mTeSR1</t>
    <phoneticPr fontId="18"/>
  </si>
  <si>
    <t>biotin rBC2LCN</t>
    <phoneticPr fontId="18"/>
  </si>
  <si>
    <t>201B7/mTeSR1</t>
    <phoneticPr fontId="18"/>
  </si>
  <si>
    <t>rBC2LCN-PSS</t>
    <phoneticPr fontId="18"/>
  </si>
  <si>
    <t>Ave</t>
    <phoneticPr fontId="18"/>
  </si>
  <si>
    <t>STDEV</t>
    <phoneticPr fontId="18"/>
  </si>
  <si>
    <t>CV</t>
    <phoneticPr fontId="18"/>
  </si>
  <si>
    <t>LLOD (OD)</t>
    <phoneticPr fontId="18"/>
  </si>
  <si>
    <t>LLOD (cells/mL)</t>
    <phoneticPr fontId="18"/>
  </si>
  <si>
    <t>rBC2LCN-PSS(1)</t>
    <phoneticPr fontId="18"/>
  </si>
  <si>
    <t>rBC2LCN-PSS(2)</t>
    <phoneticPr fontId="18"/>
  </si>
  <si>
    <t>rBC2LCN-PSS(3)</t>
    <phoneticPr fontId="18"/>
  </si>
  <si>
    <t>biotin rBC2LCN(1)</t>
    <phoneticPr fontId="18"/>
  </si>
  <si>
    <t>biotin rBC2LCN(2)</t>
    <phoneticPr fontId="18"/>
  </si>
  <si>
    <t>biotin rBC2LCN(3)</t>
    <phoneticPr fontId="18"/>
  </si>
  <si>
    <t xml:space="preserve">LLOD </t>
    <phoneticPr fontId="18"/>
  </si>
  <si>
    <t>PS method</t>
    <phoneticPr fontId="18"/>
  </si>
  <si>
    <t>biotin method</t>
    <phoneticPr fontId="18"/>
  </si>
  <si>
    <t>average</t>
    <phoneticPr fontId="18"/>
  </si>
  <si>
    <t>STDEV</t>
    <phoneticPr fontId="18"/>
  </si>
  <si>
    <t>CV</t>
    <phoneticPr fontId="18"/>
  </si>
  <si>
    <t>blank</t>
    <phoneticPr fontId="18"/>
  </si>
  <si>
    <t>190619 PS</t>
    <phoneticPr fontId="18"/>
  </si>
  <si>
    <t>190619 biotin</t>
    <phoneticPr fontId="18"/>
  </si>
  <si>
    <t>NO</t>
    <phoneticPr fontId="18"/>
  </si>
  <si>
    <t>sample</t>
    <phoneticPr fontId="18"/>
  </si>
  <si>
    <t>dilutionfactor</t>
    <phoneticPr fontId="18"/>
  </si>
  <si>
    <t>Cells/mL</t>
    <phoneticPr fontId="18"/>
  </si>
  <si>
    <t>lectin</t>
    <phoneticPr fontId="18"/>
  </si>
  <si>
    <t>Ave</t>
    <phoneticPr fontId="18"/>
  </si>
  <si>
    <t>STDEV</t>
    <phoneticPr fontId="18"/>
  </si>
  <si>
    <t>CV</t>
    <phoneticPr fontId="18"/>
  </si>
  <si>
    <t>LLOD (OD)</t>
    <phoneticPr fontId="18"/>
  </si>
  <si>
    <t>LLOD (cells/mL)</t>
    <phoneticPr fontId="18"/>
  </si>
  <si>
    <t>mTeSR1</t>
    <phoneticPr fontId="18"/>
  </si>
  <si>
    <t>biotin rBC2LCN</t>
    <phoneticPr fontId="18"/>
  </si>
  <si>
    <t>201B7/mTeSR1</t>
    <phoneticPr fontId="18"/>
  </si>
  <si>
    <t>biotin rBC2LCN</t>
    <phoneticPr fontId="18"/>
  </si>
  <si>
    <t>NO</t>
    <phoneticPr fontId="18"/>
  </si>
  <si>
    <t>sample</t>
    <phoneticPr fontId="18"/>
  </si>
  <si>
    <t>dilutionfactor</t>
    <phoneticPr fontId="18"/>
  </si>
  <si>
    <t>Cells/mL</t>
    <phoneticPr fontId="18"/>
  </si>
  <si>
    <t>lectin</t>
    <phoneticPr fontId="18"/>
  </si>
  <si>
    <t>Ave</t>
    <phoneticPr fontId="18"/>
  </si>
  <si>
    <t>STDEV</t>
    <phoneticPr fontId="18"/>
  </si>
  <si>
    <t>CV</t>
    <phoneticPr fontId="18"/>
  </si>
  <si>
    <t>LLOD (OD)</t>
    <phoneticPr fontId="18"/>
  </si>
  <si>
    <t>LLOD (cells/mL)</t>
    <phoneticPr fontId="18"/>
  </si>
  <si>
    <t>mTeSR1</t>
    <phoneticPr fontId="18"/>
  </si>
  <si>
    <t>biotin rBC2LCN(2)</t>
    <phoneticPr fontId="18"/>
  </si>
  <si>
    <t>mTeSR1</t>
    <phoneticPr fontId="18"/>
  </si>
  <si>
    <t>biotin rBC2LCN</t>
    <phoneticPr fontId="18"/>
  </si>
  <si>
    <t>201B7/mTeSR1</t>
    <phoneticPr fontId="18"/>
  </si>
  <si>
    <t>mTeSR1</t>
    <phoneticPr fontId="18"/>
  </si>
  <si>
    <t>biotin rBC2LCN(3)</t>
    <phoneticPr fontId="18"/>
  </si>
  <si>
    <t>biotin rBC2LCN</t>
    <phoneticPr fontId="18"/>
  </si>
  <si>
    <t>201B7/mTeSR1</t>
    <phoneticPr fontId="18"/>
  </si>
  <si>
    <t>190612_吸着HEPES(NaCl 50mM)PSS最適化条件LLOD</t>
    <rPh sb="7" eb="9">
      <t>キュウチャク</t>
    </rPh>
    <rPh sb="28" eb="31">
      <t>サイテキカ</t>
    </rPh>
    <rPh sb="31" eb="33">
      <t>ジョウケン</t>
    </rPh>
    <phoneticPr fontId="18"/>
  </si>
  <si>
    <t>rBC2LCN-PSS(1)</t>
    <phoneticPr fontId="18"/>
  </si>
  <si>
    <t>rBC2LCN-PSS</t>
    <phoneticPr fontId="18"/>
  </si>
  <si>
    <t>201B7/mTeSR1</t>
    <phoneticPr fontId="18"/>
  </si>
  <si>
    <t>rBC2LCN-PSS</t>
    <phoneticPr fontId="18"/>
  </si>
  <si>
    <t>rBC2LCN-PSS(2)</t>
    <phoneticPr fontId="18"/>
  </si>
  <si>
    <t>rBC2LCN-PSS</t>
    <phoneticPr fontId="18"/>
  </si>
  <si>
    <t>NO</t>
    <phoneticPr fontId="18"/>
  </si>
  <si>
    <t>sample</t>
    <phoneticPr fontId="18"/>
  </si>
  <si>
    <t>dilutionfactor</t>
    <phoneticPr fontId="18"/>
  </si>
  <si>
    <t>Cells/mL</t>
    <phoneticPr fontId="18"/>
  </si>
  <si>
    <t>lectin</t>
    <phoneticPr fontId="18"/>
  </si>
  <si>
    <t>Ave</t>
    <phoneticPr fontId="18"/>
  </si>
  <si>
    <t>STDEV</t>
    <phoneticPr fontId="18"/>
  </si>
  <si>
    <t>CV</t>
    <phoneticPr fontId="18"/>
  </si>
  <si>
    <t>LLOD (OD)</t>
    <phoneticPr fontId="18"/>
  </si>
  <si>
    <t>LLOD (cells/mL)</t>
    <phoneticPr fontId="18"/>
  </si>
  <si>
    <t>rBC2LCN-PSS(3)</t>
    <phoneticPr fontId="18"/>
  </si>
  <si>
    <t>rBC2LCN-PSS</t>
    <phoneticPr fontId="18"/>
  </si>
  <si>
    <t>190618 Biotin method</t>
    <phoneticPr fontId="18"/>
  </si>
  <si>
    <t>NO</t>
    <phoneticPr fontId="18"/>
  </si>
  <si>
    <t>sample</t>
    <phoneticPr fontId="18"/>
  </si>
  <si>
    <t>dilutionfactor</t>
    <phoneticPr fontId="18"/>
  </si>
  <si>
    <t>Cells/mL</t>
    <phoneticPr fontId="18"/>
  </si>
  <si>
    <t>lectin</t>
    <phoneticPr fontId="18"/>
  </si>
  <si>
    <t>Ave</t>
    <phoneticPr fontId="18"/>
  </si>
  <si>
    <t>STDEV</t>
    <phoneticPr fontId="18"/>
  </si>
  <si>
    <t>STDEV</t>
    <phoneticPr fontId="18"/>
  </si>
  <si>
    <t>CV</t>
    <phoneticPr fontId="18"/>
  </si>
  <si>
    <t>LLOD (OD)</t>
    <phoneticPr fontId="18"/>
  </si>
  <si>
    <t>LLOD (ng/mL)</t>
    <phoneticPr fontId="18"/>
  </si>
  <si>
    <t>mTeSR1</t>
    <phoneticPr fontId="18"/>
  </si>
  <si>
    <t>biotin rBC2LCN(1)</t>
    <phoneticPr fontId="18"/>
  </si>
  <si>
    <t>LLOD (ng/mL)</t>
    <phoneticPr fontId="18"/>
  </si>
  <si>
    <t>201B7/mTeSR1</t>
    <phoneticPr fontId="18"/>
  </si>
  <si>
    <t>LLOD</t>
    <phoneticPr fontId="18"/>
  </si>
  <si>
    <t>PS method</t>
    <phoneticPr fontId="18"/>
  </si>
  <si>
    <t>Biotin method</t>
    <phoneticPr fontId="18"/>
  </si>
  <si>
    <t>average</t>
    <phoneticPr fontId="18"/>
  </si>
  <si>
    <t>CV</t>
    <phoneticPr fontId="18"/>
  </si>
  <si>
    <t>blank</t>
    <phoneticPr fontId="18"/>
  </si>
  <si>
    <t>190619 biotin</t>
    <phoneticPr fontId="18"/>
  </si>
  <si>
    <t>独立サンプルの検定</t>
  </si>
  <si>
    <t xml:space="preserve"> </t>
  </si>
  <si>
    <t>等分散性のための Levene の検定</t>
  </si>
  <si>
    <t>2 つの母平均の差の検定</t>
  </si>
  <si>
    <t>F 値</t>
  </si>
  <si>
    <t>t 値</t>
  </si>
  <si>
    <t>自由度</t>
  </si>
  <si>
    <t>有意確率 (両側)</t>
  </si>
  <si>
    <t>平均値の差</t>
  </si>
  <si>
    <t>差の標準誤差</t>
  </si>
  <si>
    <t>差の 95% 信頼区間</t>
  </si>
  <si>
    <t>下限</t>
  </si>
  <si>
    <t>上限</t>
  </si>
  <si>
    <t>等分散を仮定する。</t>
  </si>
  <si>
    <t>等分散を仮定しない。</t>
  </si>
  <si>
    <t>p値</t>
    <rPh sb="1" eb="2">
      <t>チ</t>
    </rPh>
    <phoneticPr fontId="22"/>
  </si>
  <si>
    <t>t値</t>
    <rPh sb="1" eb="2">
      <t>アタイ</t>
    </rPh>
    <phoneticPr fontId="22"/>
  </si>
  <si>
    <t>有意確率
有意確立0.05以下の場合は等分散を仮定しないデータを使用</t>
    <rPh sb="5" eb="7">
      <t>ユウイ</t>
    </rPh>
    <rPh sb="7" eb="9">
      <t>カクリツ</t>
    </rPh>
    <rPh sb="13" eb="15">
      <t>イカ</t>
    </rPh>
    <rPh sb="16" eb="18">
      <t>バアイ</t>
    </rPh>
    <rPh sb="19" eb="20">
      <t>トウ</t>
    </rPh>
    <rPh sb="20" eb="22">
      <t>ブンサン</t>
    </rPh>
    <rPh sb="23" eb="25">
      <t>カテイ</t>
    </rPh>
    <rPh sb="32" eb="34">
      <t>シヨウ</t>
    </rPh>
    <phoneticPr fontId="22"/>
  </si>
  <si>
    <t>有意確立(両側)
0.05以下カット</t>
    <rPh sb="0" eb="2">
      <t>ユウイ</t>
    </rPh>
    <rPh sb="2" eb="4">
      <t>カクリツ</t>
    </rPh>
    <rPh sb="5" eb="7">
      <t>リョウガワ</t>
    </rPh>
    <rPh sb="13" eb="15">
      <t>イカ</t>
    </rPh>
    <phoneticPr fontId="22"/>
  </si>
  <si>
    <t>有意確率</t>
  </si>
  <si>
    <t>LLOD</t>
  </si>
  <si>
    <t>NPAR TESTS</t>
  </si>
  <si>
    <t xml:space="preserve">  /M-W= LLOD BY VAR00002(1 2)</t>
  </si>
  <si>
    <t xml:space="preserve">  /MISSING ANALYSIS.</t>
  </si>
  <si>
    <t>ノンパラメトリック検定</t>
  </si>
  <si>
    <t>記録</t>
  </si>
  <si>
    <t>出力の作成日付</t>
  </si>
  <si>
    <t>25-6-2019 17:08:35</t>
  </si>
  <si>
    <t>コメント</t>
  </si>
  <si>
    <t>入力</t>
  </si>
  <si>
    <t>アクティブ データセット</t>
  </si>
  <si>
    <t>データセット0</t>
  </si>
  <si>
    <t>フィルタ</t>
  </si>
  <si>
    <t>&lt;なし&gt;</t>
  </si>
  <si>
    <t>重み付け</t>
  </si>
  <si>
    <t>分割ファイル</t>
  </si>
  <si>
    <t>作業データファイル内の行数</t>
  </si>
  <si>
    <t>欠損値の取り扱い</t>
  </si>
  <si>
    <t>欠損の定義</t>
  </si>
  <si>
    <t>ユーザー欠損値は欠損として処理されます。</t>
  </si>
  <si>
    <t>使用したケース</t>
  </si>
  <si>
    <t>各検定の統計量は、検定に使用される変数に有効なデータを持つすべてのケースに基づきます。</t>
  </si>
  <si>
    <t>シンタックス</t>
  </si>
  <si>
    <t xml:space="preserve">NPAR TESTS
  /M-W= LLOD BY VAR00002(1 2)
  /MISSING ANALYSIS.
</t>
  </si>
  <si>
    <t>リソース</t>
  </si>
  <si>
    <t>プロセッサ時間</t>
  </si>
  <si>
    <t>00 00:00:00.047</t>
  </si>
  <si>
    <t>経過時間</t>
  </si>
  <si>
    <t>00 00:00:00.048</t>
  </si>
  <si>
    <t>許されるケースの数a</t>
  </si>
  <si>
    <t xml:space="preserve">[データセット0] </t>
  </si>
  <si>
    <t>Mann-Whitney 検定</t>
  </si>
  <si>
    <t>順位</t>
  </si>
  <si>
    <t>VAR00002</t>
  </si>
  <si>
    <t>N</t>
  </si>
  <si>
    <t>平均ランク</t>
  </si>
  <si>
    <t>順位和</t>
  </si>
  <si>
    <t>1.00</t>
  </si>
  <si>
    <t>2.00</t>
  </si>
  <si>
    <t>合計</t>
  </si>
  <si>
    <t>検定統計量b</t>
  </si>
  <si>
    <t>Mann-Whitney の U</t>
  </si>
  <si>
    <t>Wilcoxon の W</t>
  </si>
  <si>
    <t>Z</t>
  </si>
  <si>
    <t>漸近有意確率 (両側)</t>
  </si>
  <si>
    <t>正確有意確率 [2x(片側有意確率)]</t>
  </si>
  <si>
    <t>Mann-Whitner U検定とは</t>
    <rPh sb="14" eb="16">
      <t>ケンテイ</t>
    </rPh>
    <phoneticPr fontId="18"/>
  </si>
  <si>
    <t>標本(条件)が二つで対応なしのデータで中央値を検討するもの。</t>
    <rPh sb="0" eb="2">
      <t>ヒョウホン</t>
    </rPh>
    <rPh sb="3" eb="5">
      <t>ジョウケン</t>
    </rPh>
    <rPh sb="7" eb="8">
      <t>フタ</t>
    </rPh>
    <rPh sb="10" eb="12">
      <t>タイオウ</t>
    </rPh>
    <rPh sb="19" eb="21">
      <t>チュウオウ</t>
    </rPh>
    <rPh sb="21" eb="22">
      <t>チ</t>
    </rPh>
    <rPh sb="23" eb="25">
      <t>ケントウ</t>
    </rPh>
    <phoneticPr fontId="18"/>
  </si>
  <si>
    <t>帰無仮説;母集団Aの中央値＝母集団Bの中央値(二つの母集団の中央値には差がない)</t>
    <rPh sb="0" eb="4">
      <t>キムカセツ</t>
    </rPh>
    <rPh sb="5" eb="8">
      <t>ボシュウダン</t>
    </rPh>
    <rPh sb="10" eb="12">
      <t>チュウオウ</t>
    </rPh>
    <rPh sb="12" eb="13">
      <t>チ</t>
    </rPh>
    <rPh sb="14" eb="17">
      <t>ボシュウダン</t>
    </rPh>
    <rPh sb="19" eb="21">
      <t>チュウオウ</t>
    </rPh>
    <rPh sb="21" eb="22">
      <t>チ</t>
    </rPh>
    <rPh sb="23" eb="24">
      <t>フタ</t>
    </rPh>
    <rPh sb="26" eb="29">
      <t>ボシュウダン</t>
    </rPh>
    <rPh sb="30" eb="32">
      <t>チュウオウ</t>
    </rPh>
    <rPh sb="32" eb="33">
      <t>チ</t>
    </rPh>
    <rPh sb="35" eb="36">
      <t>サ</t>
    </rPh>
    <phoneticPr fontId="18"/>
  </si>
  <si>
    <t>対立仮説；母集団Aの中央値≠母集団Bの中央値(二つの母集団の中央値には差がないとは言えない)</t>
    <rPh sb="0" eb="2">
      <t>タイリツ</t>
    </rPh>
    <rPh sb="2" eb="4">
      <t>カセツ</t>
    </rPh>
    <rPh sb="5" eb="8">
      <t>ボシュウダン</t>
    </rPh>
    <rPh sb="10" eb="12">
      <t>チュウオウ</t>
    </rPh>
    <rPh sb="12" eb="13">
      <t>チ</t>
    </rPh>
    <rPh sb="14" eb="17">
      <t>ボシュウダン</t>
    </rPh>
    <rPh sb="19" eb="21">
      <t>チュウオウ</t>
    </rPh>
    <rPh sb="21" eb="22">
      <t>チ</t>
    </rPh>
    <rPh sb="23" eb="24">
      <t>フタ</t>
    </rPh>
    <rPh sb="26" eb="29">
      <t>ボシュウダン</t>
    </rPh>
    <rPh sb="30" eb="32">
      <t>チュウオウ</t>
    </rPh>
    <rPh sb="32" eb="33">
      <t>チ</t>
    </rPh>
    <rPh sb="35" eb="36">
      <t>サ</t>
    </rPh>
    <rPh sb="41" eb="42">
      <t>イ</t>
    </rPh>
    <phoneticPr fontId="18"/>
  </si>
  <si>
    <t>Original Filename: 190626_LLOD (PSS)-1; Date Last Saved: 2019/06/26 13:27:12</t>
  </si>
  <si>
    <t>Original Filename: 190626_LLOD (PSS)-2; Date Last Saved: 2019/06/26 13:31:40</t>
  </si>
  <si>
    <t>Original Filename: 190626_LLOD (avidin)-1; Date Last Saved: 2019/06/26 13:37:14</t>
  </si>
  <si>
    <t>Original Filename: 190626_LLOD (avidin)-2; Date Last Saved: 2019/06/26 13:44:27</t>
  </si>
  <si>
    <t>biotin rBC2LCN(4)</t>
    <phoneticPr fontId="18"/>
  </si>
  <si>
    <t>rBC2LCN-PSS(4)</t>
    <phoneticPr fontId="18"/>
  </si>
  <si>
    <t>ID</t>
    <phoneticPr fontId="18"/>
  </si>
  <si>
    <t>LLOD</t>
    <phoneticPr fontId="18"/>
  </si>
  <si>
    <t>PS method</t>
    <phoneticPr fontId="18"/>
  </si>
  <si>
    <t>T-TEST GROUPS=VAR00005(1 2)</t>
  </si>
  <si>
    <t xml:space="preserve">  /MISSING=ANALYSIS</t>
  </si>
  <si>
    <t xml:space="preserve">  /VARIABLES=LLOD</t>
  </si>
  <si>
    <t xml:space="preserve">  /CRITERIA=CI(.95).</t>
  </si>
  <si>
    <t>t 検定</t>
  </si>
  <si>
    <t>26-6-2019 16:23:53</t>
  </si>
  <si>
    <t>ユーザー欠損値は欠損として扱われています。</t>
  </si>
  <si>
    <t>分析ごとの統計量は、その分析中のすべての変数に欠損データや範囲外のデータがないケースに基づいています。</t>
  </si>
  <si>
    <t xml:space="preserve">T-TEST GROUPS=VAR00005(1 2)
  /MISSING=ANALYSIS
  /VARIABLES=LLOD
  /CRITERIA=CI(.95).
</t>
  </si>
  <si>
    <t>00 00:00:00.050</t>
  </si>
  <si>
    <t>グループ統計量</t>
  </si>
  <si>
    <t>VAR00005</t>
  </si>
  <si>
    <t>平均値</t>
  </si>
  <si>
    <t>標準偏差</t>
  </si>
  <si>
    <t>平均値の標準誤差</t>
  </si>
  <si>
    <t>PS method average (n=10)</t>
    <phoneticPr fontId="18"/>
  </si>
  <si>
    <t>average</t>
    <phoneticPr fontId="18"/>
  </si>
  <si>
    <t>STDEV</t>
    <phoneticPr fontId="18"/>
  </si>
  <si>
    <t>CV</t>
    <phoneticPr fontId="18"/>
  </si>
  <si>
    <t>biotin method average (n=10)</t>
    <phoneticPr fontId="18"/>
  </si>
  <si>
    <t>biotin rBC2LCN</t>
    <phoneticPr fontId="18"/>
  </si>
  <si>
    <t>No</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</si>
</sst>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
    <numFmt numFmtId="177" formatCode="###0"/>
    <numFmt numFmtId="178" formatCode="####.00"/>
    <numFmt numFmtId="179" formatCode="####.0000"/>
    <numFmt numFmtId="180" formatCode="####.00000"/>
  </numFmts>
  <fonts count="31">
    <font>
      <sz val="8"/>
      <color theme="1"/>
      <name val="Arial Unicode MS"/>
      <family val="2"/>
      <charset val="128"/>
    </font>
    <font>
      <sz val="8"/>
      <color theme="1"/>
      <name val="Arial Unicode MS"/>
      <family val="2"/>
      <charset val="128"/>
    </font>
    <font>
      <b/>
      <sz val="18"/>
      <color theme="3"/>
      <name val="ＭＳ Ｐゴシック"/>
      <family val="2"/>
      <charset val="128"/>
      <scheme val="major"/>
    </font>
    <font>
      <b/>
      <sz val="15"/>
      <color theme="3"/>
      <name val="Arial Unicode MS"/>
      <family val="2"/>
      <charset val="128"/>
    </font>
    <font>
      <b/>
      <sz val="13"/>
      <color theme="3"/>
      <name val="Arial Unicode MS"/>
      <family val="2"/>
      <charset val="128"/>
    </font>
    <font>
      <b/>
      <sz val="11"/>
      <color theme="3"/>
      <name val="Arial Unicode MS"/>
      <family val="2"/>
      <charset val="128"/>
    </font>
    <font>
      <sz val="8"/>
      <color rgb="FF006100"/>
      <name val="Arial Unicode MS"/>
      <family val="2"/>
      <charset val="128"/>
    </font>
    <font>
      <sz val="8"/>
      <color rgb="FF9C0006"/>
      <name val="Arial Unicode MS"/>
      <family val="2"/>
      <charset val="128"/>
    </font>
    <font>
      <sz val="8"/>
      <color rgb="FF9C6500"/>
      <name val="Arial Unicode MS"/>
      <family val="2"/>
      <charset val="128"/>
    </font>
    <font>
      <sz val="8"/>
      <color rgb="FF3F3F76"/>
      <name val="Arial Unicode MS"/>
      <family val="2"/>
      <charset val="128"/>
    </font>
    <font>
      <b/>
      <sz val="8"/>
      <color rgb="FF3F3F3F"/>
      <name val="Arial Unicode MS"/>
      <family val="2"/>
      <charset val="128"/>
    </font>
    <font>
      <b/>
      <sz val="8"/>
      <color rgb="FFFA7D00"/>
      <name val="Arial Unicode MS"/>
      <family val="2"/>
      <charset val="128"/>
    </font>
    <font>
      <sz val="8"/>
      <color rgb="FFFA7D00"/>
      <name val="Arial Unicode MS"/>
      <family val="2"/>
      <charset val="128"/>
    </font>
    <font>
      <b/>
      <sz val="8"/>
      <color theme="0"/>
      <name val="Arial Unicode MS"/>
      <family val="2"/>
      <charset val="128"/>
    </font>
    <font>
      <sz val="8"/>
      <color rgb="FFFF0000"/>
      <name val="Arial Unicode MS"/>
      <family val="2"/>
      <charset val="128"/>
    </font>
    <font>
      <i/>
      <sz val="8"/>
      <color rgb="FF7F7F7F"/>
      <name val="Arial Unicode MS"/>
      <family val="2"/>
      <charset val="128"/>
    </font>
    <font>
      <b/>
      <sz val="8"/>
      <color theme="1"/>
      <name val="Arial Unicode MS"/>
      <family val="2"/>
      <charset val="128"/>
    </font>
    <font>
      <sz val="8"/>
      <color theme="0"/>
      <name val="Arial Unicode MS"/>
      <family val="2"/>
      <charset val="128"/>
    </font>
    <font>
      <sz val="6"/>
      <name val="Arial Unicode MS"/>
      <family val="2"/>
      <charset val="128"/>
    </font>
    <font>
      <strike/>
      <sz val="8"/>
      <color theme="1"/>
      <name val="Arial Unicode MS"/>
      <family val="2"/>
      <charset val="128"/>
    </font>
    <font>
      <sz val="10"/>
      <name val="Arial"/>
      <family val="2"/>
    </font>
    <font>
      <sz val="10"/>
      <color theme="1"/>
      <name val="Arial Unicode MS"/>
      <family val="3"/>
      <charset val="128"/>
    </font>
    <font>
      <sz val="6"/>
      <name val="ＭＳ Ｐゴシック"/>
      <family val="3"/>
      <charset val="128"/>
    </font>
    <font>
      <sz val="10"/>
      <color rgb="FF006100"/>
      <name val="Arial Unicode MS"/>
      <family val="3"/>
      <charset val="128"/>
    </font>
    <font>
      <b/>
      <sz val="9"/>
      <color indexed="8"/>
      <name val="MS Gothic"/>
    </font>
    <font>
      <sz val="9"/>
      <color indexed="8"/>
      <name val="MS Gothic"/>
    </font>
    <font>
      <sz val="10"/>
      <color indexed="8"/>
      <name val="Arial Unicode MS"/>
      <family val="3"/>
      <charset val="128"/>
    </font>
    <font>
      <b/>
      <sz val="13"/>
      <color indexed="8"/>
      <name val="Arial Unicode MS"/>
      <family val="3"/>
      <charset val="128"/>
    </font>
    <font>
      <sz val="8"/>
      <color theme="1"/>
      <name val="Arial Black"/>
      <family val="2"/>
      <charset val="128"/>
    </font>
    <font>
      <sz val="8"/>
      <color theme="1"/>
      <name val="Arial Unicode MS"/>
      <family val="3"/>
      <charset val="128"/>
    </font>
    <font>
      <strike/>
      <sz val="8"/>
      <color theme="1"/>
      <name val="Arial Unicode MS"/>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right style="medium">
        <color indexed="8"/>
      </right>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0" fontId="20" fillId="0" borderId="0"/>
    <xf numFmtId="0" fontId="28" fillId="0" borderId="0">
      <alignment vertical="center"/>
    </xf>
  </cellStyleXfs>
  <cellXfs count="117">
    <xf numFmtId="0" fontId="0" fillId="0" borderId="0" xfId="0">
      <alignment vertical="center"/>
    </xf>
    <xf numFmtId="0" fontId="19" fillId="0" borderId="0" xfId="0" applyFont="1">
      <alignment vertical="center"/>
    </xf>
    <xf numFmtId="0" fontId="7" fillId="3" borderId="0" xfId="7"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7" fillId="3" borderId="0" xfId="7" applyAlignment="1">
      <alignment horizontal="center" vertical="center"/>
    </xf>
    <xf numFmtId="0" fontId="0" fillId="8" borderId="8" xfId="15" applyFont="1">
      <alignment vertical="center"/>
    </xf>
    <xf numFmtId="0" fontId="21" fillId="0" borderId="0" xfId="0" applyFont="1">
      <alignment vertical="center"/>
    </xf>
    <xf numFmtId="0" fontId="23" fillId="2" borderId="0" xfId="6" applyFont="1" applyAlignment="1">
      <alignment vertical="center" wrapText="1"/>
    </xf>
    <xf numFmtId="0" fontId="25" fillId="0" borderId="27" xfId="42" applyFont="1" applyBorder="1" applyAlignment="1">
      <alignment horizontal="center" wrapText="1"/>
    </xf>
    <xf numFmtId="0" fontId="25" fillId="0" borderId="11" xfId="42" applyFont="1" applyBorder="1" applyAlignment="1">
      <alignment horizontal="left" vertical="top" wrapText="1"/>
    </xf>
    <xf numFmtId="176" fontId="25" fillId="0" borderId="29" xfId="42" applyNumberFormat="1" applyFont="1" applyBorder="1" applyAlignment="1">
      <alignment horizontal="right" vertical="top"/>
    </xf>
    <xf numFmtId="176" fontId="25" fillId="0" borderId="30" xfId="42" applyNumberFormat="1" applyFont="1" applyBorder="1" applyAlignment="1">
      <alignment horizontal="right" vertical="top"/>
    </xf>
    <xf numFmtId="177" fontId="25" fillId="0" borderId="30" xfId="42" applyNumberFormat="1" applyFont="1" applyBorder="1" applyAlignment="1">
      <alignment horizontal="right" vertical="top"/>
    </xf>
    <xf numFmtId="0" fontId="25" fillId="0" borderId="24" xfId="42" applyFont="1" applyBorder="1" applyAlignment="1">
      <alignment horizontal="left" vertical="top" wrapText="1"/>
    </xf>
    <xf numFmtId="0" fontId="20" fillId="0" borderId="25" xfId="42" applyBorder="1" applyAlignment="1">
      <alignment horizontal="center" vertical="center"/>
    </xf>
    <xf numFmtId="0" fontId="20" fillId="0" borderId="26" xfId="42" applyBorder="1" applyAlignment="1">
      <alignment horizontal="center" vertical="center"/>
    </xf>
    <xf numFmtId="176" fontId="25" fillId="0" borderId="26" xfId="42" applyNumberFormat="1" applyFont="1" applyBorder="1" applyAlignment="1">
      <alignment horizontal="right" vertical="top"/>
    </xf>
    <xf numFmtId="0" fontId="25" fillId="0" borderId="20" xfId="42" applyFont="1" applyBorder="1" applyAlignment="1">
      <alignment horizontal="center" wrapText="1"/>
    </xf>
    <xf numFmtId="0" fontId="20" fillId="0" borderId="0" xfId="43"/>
    <xf numFmtId="0" fontId="26" fillId="0" borderId="0" xfId="43" applyFont="1" applyBorder="1" applyAlignment="1"/>
    <xf numFmtId="0" fontId="27" fillId="0" borderId="0" xfId="43" applyFont="1" applyBorder="1" applyAlignment="1"/>
    <xf numFmtId="0" fontId="25" fillId="0" borderId="34" xfId="43" applyFont="1" applyBorder="1" applyAlignment="1">
      <alignment horizontal="right" vertical="top"/>
    </xf>
    <xf numFmtId="0" fontId="25" fillId="0" borderId="35" xfId="43" applyFont="1" applyBorder="1" applyAlignment="1">
      <alignment vertical="top" wrapText="1"/>
    </xf>
    <xf numFmtId="0" fontId="25" fillId="0" borderId="18" xfId="43" applyFont="1" applyBorder="1" applyAlignment="1">
      <alignment horizontal="left" vertical="top" wrapText="1"/>
    </xf>
    <xf numFmtId="177" fontId="25" fillId="0" borderId="35" xfId="43" applyNumberFormat="1" applyFont="1" applyBorder="1" applyAlignment="1">
      <alignment horizontal="right" vertical="top"/>
    </xf>
    <xf numFmtId="0" fontId="25" fillId="0" borderId="35" xfId="43" applyFont="1" applyBorder="1" applyAlignment="1">
      <alignment horizontal="right" vertical="top" wrapText="1"/>
    </xf>
    <xf numFmtId="0" fontId="25" fillId="0" borderId="24" xfId="43" applyFont="1" applyBorder="1" applyAlignment="1">
      <alignment horizontal="left" vertical="top" wrapText="1"/>
    </xf>
    <xf numFmtId="177" fontId="25" fillId="0" borderId="36" xfId="43" applyNumberFormat="1" applyFont="1" applyBorder="1" applyAlignment="1">
      <alignment horizontal="right" vertical="top"/>
    </xf>
    <xf numFmtId="0" fontId="20" fillId="0" borderId="28" xfId="43" applyFont="1" applyBorder="1" applyAlignment="1">
      <alignment horizontal="center" vertical="center"/>
    </xf>
    <xf numFmtId="0" fontId="25" fillId="0" borderId="37" xfId="43" applyFont="1" applyBorder="1" applyAlignment="1">
      <alignment horizontal="left" wrapText="1"/>
    </xf>
    <xf numFmtId="0" fontId="25" fillId="0" borderId="38" xfId="43" applyFont="1" applyBorder="1" applyAlignment="1">
      <alignment horizontal="center" wrapText="1"/>
    </xf>
    <xf numFmtId="0" fontId="25" fillId="0" borderId="39" xfId="43" applyFont="1" applyBorder="1" applyAlignment="1">
      <alignment horizontal="center" wrapText="1"/>
    </xf>
    <xf numFmtId="0" fontId="25" fillId="0" borderId="40" xfId="43" applyFont="1" applyBorder="1" applyAlignment="1">
      <alignment horizontal="center" wrapText="1"/>
    </xf>
    <xf numFmtId="0" fontId="25" fillId="0" borderId="11" xfId="43" applyFont="1" applyBorder="1" applyAlignment="1">
      <alignment horizontal="left" vertical="top" wrapText="1"/>
    </xf>
    <xf numFmtId="177" fontId="25" fillId="0" borderId="29" xfId="43" applyNumberFormat="1" applyFont="1" applyBorder="1" applyAlignment="1">
      <alignment horizontal="right" vertical="top"/>
    </xf>
    <xf numFmtId="178" fontId="25" fillId="0" borderId="30" xfId="43" applyNumberFormat="1" applyFont="1" applyBorder="1" applyAlignment="1">
      <alignment horizontal="right" vertical="top"/>
    </xf>
    <xf numFmtId="178" fontId="25" fillId="0" borderId="31" xfId="43" applyNumberFormat="1" applyFont="1" applyBorder="1" applyAlignment="1">
      <alignment horizontal="right" vertical="top"/>
    </xf>
    <xf numFmtId="177" fontId="25" fillId="0" borderId="41" xfId="43" applyNumberFormat="1" applyFont="1" applyBorder="1" applyAlignment="1">
      <alignment horizontal="right" vertical="top"/>
    </xf>
    <xf numFmtId="178" fontId="25" fillId="0" borderId="42" xfId="43" applyNumberFormat="1" applyFont="1" applyBorder="1" applyAlignment="1">
      <alignment horizontal="right" vertical="top"/>
    </xf>
    <xf numFmtId="178" fontId="25" fillId="0" borderId="43" xfId="43" applyNumberFormat="1" applyFont="1" applyBorder="1" applyAlignment="1">
      <alignment horizontal="right" vertical="top"/>
    </xf>
    <xf numFmtId="177" fontId="25" fillId="0" borderId="25" xfId="43" applyNumberFormat="1" applyFont="1" applyBorder="1" applyAlignment="1">
      <alignment horizontal="right" vertical="top"/>
    </xf>
    <xf numFmtId="0" fontId="20" fillId="0" borderId="26" xfId="43" applyBorder="1" applyAlignment="1">
      <alignment horizontal="center" vertical="center"/>
    </xf>
    <xf numFmtId="0" fontId="20" fillId="0" borderId="32" xfId="43" applyBorder="1" applyAlignment="1">
      <alignment horizontal="center" vertical="center"/>
    </xf>
    <xf numFmtId="0" fontId="20" fillId="0" borderId="10" xfId="43" applyBorder="1" applyAlignment="1">
      <alignment horizontal="center" vertical="center" wrapText="1"/>
    </xf>
    <xf numFmtId="0" fontId="25" fillId="0" borderId="10" xfId="43" applyFont="1" applyBorder="1" applyAlignment="1">
      <alignment horizontal="center" wrapText="1"/>
    </xf>
    <xf numFmtId="0" fontId="25" fillId="0" borderId="35" xfId="43" applyFont="1" applyBorder="1" applyAlignment="1">
      <alignment horizontal="left" vertical="top" wrapText="1"/>
    </xf>
    <xf numFmtId="176" fontId="25" fillId="0" borderId="35" xfId="43" applyNumberFormat="1" applyFont="1" applyBorder="1" applyAlignment="1">
      <alignment horizontal="right" vertical="top"/>
    </xf>
    <xf numFmtId="0" fontId="25" fillId="33" borderId="34" xfId="43" applyFont="1" applyFill="1" applyBorder="1" applyAlignment="1">
      <alignment horizontal="left" vertical="top" wrapText="1"/>
    </xf>
    <xf numFmtId="176" fontId="25" fillId="33" borderId="34" xfId="43" applyNumberFormat="1" applyFont="1" applyFill="1" applyBorder="1" applyAlignment="1">
      <alignment horizontal="right" vertical="top"/>
    </xf>
    <xf numFmtId="0" fontId="25" fillId="33" borderId="36" xfId="43" applyFont="1" applyFill="1" applyBorder="1" applyAlignment="1">
      <alignment horizontal="left" vertical="top" wrapText="1"/>
    </xf>
    <xf numFmtId="176" fontId="25" fillId="33" borderId="36" xfId="43" applyNumberFormat="1" applyFont="1" applyFill="1" applyBorder="1" applyAlignment="1">
      <alignment horizontal="right" vertical="top"/>
    </xf>
    <xf numFmtId="0" fontId="29" fillId="0" borderId="0" xfId="44" applyFont="1">
      <alignment vertical="center"/>
    </xf>
    <xf numFmtId="0" fontId="20" fillId="0" borderId="0" xfId="42"/>
    <xf numFmtId="0" fontId="26" fillId="0" borderId="0" xfId="42" applyFont="1" applyBorder="1" applyAlignment="1"/>
    <xf numFmtId="0" fontId="27" fillId="0" borderId="0" xfId="42" applyFont="1" applyBorder="1" applyAlignment="1"/>
    <xf numFmtId="0" fontId="25" fillId="0" borderId="34" xfId="42" applyFont="1" applyBorder="1" applyAlignment="1">
      <alignment horizontal="right" vertical="top"/>
    </xf>
    <xf numFmtId="0" fontId="25" fillId="0" borderId="35" xfId="42" applyFont="1" applyBorder="1" applyAlignment="1">
      <alignment vertical="top" wrapText="1"/>
    </xf>
    <xf numFmtId="0" fontId="25" fillId="0" borderId="18" xfId="42" applyFont="1" applyBorder="1" applyAlignment="1">
      <alignment horizontal="left" vertical="top" wrapText="1"/>
    </xf>
    <xf numFmtId="177" fontId="25" fillId="0" borderId="35" xfId="42" applyNumberFormat="1" applyFont="1" applyBorder="1" applyAlignment="1">
      <alignment horizontal="right" vertical="top"/>
    </xf>
    <xf numFmtId="0" fontId="25" fillId="0" borderId="35" xfId="42" applyFont="1" applyBorder="1" applyAlignment="1">
      <alignment horizontal="right" vertical="top" wrapText="1"/>
    </xf>
    <xf numFmtId="0" fontId="25" fillId="0" borderId="36" xfId="42" applyFont="1" applyBorder="1" applyAlignment="1">
      <alignment horizontal="right" vertical="top" wrapText="1"/>
    </xf>
    <xf numFmtId="0" fontId="20" fillId="0" borderId="28" xfId="42" applyFont="1" applyBorder="1" applyAlignment="1">
      <alignment horizontal="center" vertical="center"/>
    </xf>
    <xf numFmtId="0" fontId="25" fillId="0" borderId="37" xfId="42" applyFont="1" applyBorder="1" applyAlignment="1">
      <alignment horizontal="left" wrapText="1"/>
    </xf>
    <xf numFmtId="0" fontId="25" fillId="0" borderId="38" xfId="42" applyFont="1" applyBorder="1" applyAlignment="1">
      <alignment horizontal="center" wrapText="1"/>
    </xf>
    <xf numFmtId="0" fontId="25" fillId="0" borderId="39" xfId="42" applyFont="1" applyBorder="1" applyAlignment="1">
      <alignment horizontal="center" wrapText="1"/>
    </xf>
    <xf numFmtId="0" fontId="25" fillId="0" borderId="40" xfId="42" applyFont="1" applyBorder="1" applyAlignment="1">
      <alignment horizontal="center" wrapText="1"/>
    </xf>
    <xf numFmtId="177" fontId="25" fillId="0" borderId="29" xfId="42" applyNumberFormat="1" applyFont="1" applyBorder="1" applyAlignment="1">
      <alignment horizontal="right" vertical="top"/>
    </xf>
    <xf numFmtId="179" fontId="25" fillId="0" borderId="30" xfId="42" applyNumberFormat="1" applyFont="1" applyBorder="1" applyAlignment="1">
      <alignment horizontal="right" vertical="top"/>
    </xf>
    <xf numFmtId="180" fontId="25" fillId="0" borderId="30" xfId="42" applyNumberFormat="1" applyFont="1" applyBorder="1" applyAlignment="1">
      <alignment horizontal="right" vertical="top"/>
    </xf>
    <xf numFmtId="180" fontId="25" fillId="0" borderId="31" xfId="42" applyNumberFormat="1" applyFont="1" applyBorder="1" applyAlignment="1">
      <alignment horizontal="right" vertical="top"/>
    </xf>
    <xf numFmtId="177" fontId="25" fillId="0" borderId="25" xfId="42" applyNumberFormat="1" applyFont="1" applyBorder="1" applyAlignment="1">
      <alignment horizontal="right" vertical="top"/>
    </xf>
    <xf numFmtId="179" fontId="25" fillId="0" borderId="26" xfId="42" applyNumberFormat="1" applyFont="1" applyBorder="1" applyAlignment="1">
      <alignment horizontal="right" vertical="top"/>
    </xf>
    <xf numFmtId="180" fontId="25" fillId="0" borderId="26" xfId="42" applyNumberFormat="1" applyFont="1" applyBorder="1" applyAlignment="1">
      <alignment horizontal="right" vertical="top"/>
    </xf>
    <xf numFmtId="180" fontId="25" fillId="0" borderId="32" xfId="42" applyNumberFormat="1" applyFont="1" applyBorder="1" applyAlignment="1">
      <alignment horizontal="right" vertical="top"/>
    </xf>
    <xf numFmtId="0" fontId="23" fillId="2" borderId="0" xfId="6" applyFont="1" applyAlignment="1">
      <alignment vertical="center"/>
    </xf>
    <xf numFmtId="0" fontId="7" fillId="3" borderId="0" xfId="7">
      <alignment vertical="center"/>
    </xf>
    <xf numFmtId="0" fontId="30" fillId="0" borderId="0" xfId="44" applyFont="1">
      <alignment vertical="center"/>
    </xf>
    <xf numFmtId="0" fontId="24" fillId="0" borderId="33" xfId="42" applyFont="1" applyBorder="1" applyAlignment="1">
      <alignment horizontal="center" vertical="center" wrapText="1"/>
    </xf>
    <xf numFmtId="0" fontId="20" fillId="0" borderId="33" xfId="42" applyFont="1" applyBorder="1" applyAlignment="1">
      <alignment horizontal="center" vertical="center"/>
    </xf>
    <xf numFmtId="0" fontId="25" fillId="0" borderId="34" xfId="42" applyFont="1" applyBorder="1" applyAlignment="1">
      <alignment horizontal="left" vertical="top" wrapText="1"/>
    </xf>
    <xf numFmtId="0" fontId="20" fillId="0" borderId="11" xfId="42" applyFont="1" applyBorder="1" applyAlignment="1">
      <alignment horizontal="center" vertical="center"/>
    </xf>
    <xf numFmtId="0" fontId="25" fillId="0" borderId="35" xfId="42" applyFont="1" applyBorder="1" applyAlignment="1">
      <alignment horizontal="left" vertical="top" wrapText="1"/>
    </xf>
    <xf numFmtId="0" fontId="20" fillId="0" borderId="18" xfId="42" applyFont="1" applyBorder="1" applyAlignment="1">
      <alignment horizontal="center" vertical="center"/>
    </xf>
    <xf numFmtId="0" fontId="25" fillId="0" borderId="17" xfId="42" applyFont="1" applyBorder="1" applyAlignment="1">
      <alignment horizontal="left" vertical="top" wrapText="1"/>
    </xf>
    <xf numFmtId="0" fontId="20" fillId="0" borderId="17" xfId="42" applyFont="1" applyBorder="1" applyAlignment="1">
      <alignment horizontal="center" vertical="center"/>
    </xf>
    <xf numFmtId="0" fontId="25" fillId="0" borderId="23" xfId="42" applyFont="1" applyBorder="1" applyAlignment="1">
      <alignment horizontal="left" vertical="top" wrapText="1"/>
    </xf>
    <xf numFmtId="0" fontId="20" fillId="0" borderId="23" xfId="42" applyFont="1" applyBorder="1" applyAlignment="1">
      <alignment horizontal="center" vertical="center"/>
    </xf>
    <xf numFmtId="0" fontId="24" fillId="0" borderId="0" xfId="42" applyFont="1" applyBorder="1" applyAlignment="1">
      <alignment horizontal="center" vertical="center" wrapText="1"/>
    </xf>
    <xf numFmtId="0" fontId="20" fillId="0" borderId="0" xfId="42" applyFont="1" applyBorder="1" applyAlignment="1">
      <alignment horizontal="center" vertical="center"/>
    </xf>
    <xf numFmtId="0" fontId="25" fillId="0" borderId="28" xfId="42" applyFont="1" applyBorder="1" applyAlignment="1">
      <alignment horizontal="left" vertical="top" wrapText="1"/>
    </xf>
    <xf numFmtId="0" fontId="20" fillId="0" borderId="10" xfId="42" applyBorder="1" applyAlignment="1">
      <alignment horizontal="center" vertical="center" wrapText="1"/>
    </xf>
    <xf numFmtId="0" fontId="20" fillId="0" borderId="24" xfId="42" applyFont="1" applyBorder="1" applyAlignment="1">
      <alignment horizontal="center" vertical="center"/>
    </xf>
    <xf numFmtId="0" fontId="25" fillId="0" borderId="12" xfId="42" applyFont="1" applyBorder="1" applyAlignment="1">
      <alignment horizontal="center" wrapText="1"/>
    </xf>
    <xf numFmtId="0" fontId="20" fillId="0" borderId="13" xfId="42" applyFont="1" applyBorder="1" applyAlignment="1">
      <alignment horizontal="center" vertical="center"/>
    </xf>
    <xf numFmtId="0" fontId="25" fillId="0" borderId="14" xfId="42" applyFont="1" applyBorder="1" applyAlignment="1">
      <alignment horizontal="center" wrapText="1"/>
    </xf>
    <xf numFmtId="0" fontId="20" fillId="0" borderId="15" xfId="42" applyFont="1" applyBorder="1" applyAlignment="1">
      <alignment horizontal="center" vertical="center"/>
    </xf>
    <xf numFmtId="0" fontId="20" fillId="0" borderId="16" xfId="42" applyFont="1" applyBorder="1" applyAlignment="1">
      <alignment horizontal="center" vertical="center"/>
    </xf>
    <xf numFmtId="0" fontId="25" fillId="0" borderId="19" xfId="42" applyFont="1" applyBorder="1" applyAlignment="1">
      <alignment horizontal="center" wrapText="1"/>
    </xf>
    <xf numFmtId="0" fontId="20" fillId="0" borderId="25" xfId="42" applyFont="1" applyBorder="1" applyAlignment="1">
      <alignment horizontal="center" vertical="center"/>
    </xf>
    <xf numFmtId="0" fontId="25" fillId="0" borderId="20" xfId="42" applyFont="1" applyBorder="1" applyAlignment="1">
      <alignment horizontal="center" wrapText="1"/>
    </xf>
    <xf numFmtId="0" fontId="20" fillId="0" borderId="26" xfId="42" applyFont="1" applyBorder="1" applyAlignment="1">
      <alignment horizontal="center" vertical="center"/>
    </xf>
    <xf numFmtId="0" fontId="25" fillId="0" borderId="21" xfId="42" applyFont="1" applyBorder="1" applyAlignment="1">
      <alignment horizontal="center" wrapText="1"/>
    </xf>
    <xf numFmtId="0" fontId="20" fillId="0" borderId="22" xfId="42" applyFont="1" applyBorder="1" applyAlignment="1">
      <alignment horizontal="center" vertical="center"/>
    </xf>
    <xf numFmtId="0" fontId="25" fillId="0" borderId="23" xfId="43" applyFont="1" applyBorder="1" applyAlignment="1">
      <alignment horizontal="left" vertical="top" wrapText="1"/>
    </xf>
    <xf numFmtId="0" fontId="20" fillId="0" borderId="17" xfId="43" applyFont="1" applyBorder="1" applyAlignment="1">
      <alignment horizontal="center" vertical="center"/>
    </xf>
    <xf numFmtId="0" fontId="20" fillId="0" borderId="23" xfId="43" applyFont="1" applyBorder="1" applyAlignment="1">
      <alignment horizontal="center" vertical="center"/>
    </xf>
    <xf numFmtId="0" fontId="24" fillId="0" borderId="0" xfId="43" applyFont="1" applyBorder="1" applyAlignment="1">
      <alignment horizontal="center" vertical="center" wrapText="1"/>
    </xf>
    <xf numFmtId="0" fontId="20" fillId="0" borderId="0" xfId="43" applyFont="1" applyBorder="1" applyAlignment="1">
      <alignment horizontal="center" vertical="center"/>
    </xf>
    <xf numFmtId="0" fontId="25" fillId="0" borderId="28" xfId="43" applyFont="1" applyBorder="1" applyAlignment="1">
      <alignment horizontal="left" vertical="top" wrapText="1"/>
    </xf>
    <xf numFmtId="0" fontId="24" fillId="0" borderId="33" xfId="43" applyFont="1" applyBorder="1" applyAlignment="1">
      <alignment horizontal="center" vertical="center" wrapText="1"/>
    </xf>
    <xf numFmtId="0" fontId="20" fillId="0" borderId="33" xfId="43" applyFont="1" applyBorder="1" applyAlignment="1">
      <alignment horizontal="center" vertical="center"/>
    </xf>
    <xf numFmtId="0" fontId="25" fillId="0" borderId="34" xfId="43" applyFont="1" applyBorder="1" applyAlignment="1">
      <alignment horizontal="left" vertical="top" wrapText="1"/>
    </xf>
    <xf numFmtId="0" fontId="20" fillId="0" borderId="11" xfId="43" applyFont="1" applyBorder="1" applyAlignment="1">
      <alignment horizontal="center" vertical="center"/>
    </xf>
    <xf numFmtId="0" fontId="25" fillId="0" borderId="35" xfId="43" applyFont="1" applyBorder="1" applyAlignment="1">
      <alignment horizontal="left" vertical="top" wrapText="1"/>
    </xf>
    <xf numFmtId="0" fontId="20" fillId="0" borderId="18" xfId="43" applyFont="1" applyBorder="1" applyAlignment="1">
      <alignment horizontal="center" vertical="center"/>
    </xf>
    <xf numFmtId="0" fontId="25" fillId="0" borderId="17" xfId="43" applyFont="1" applyBorder="1" applyAlignment="1">
      <alignment horizontal="left"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xr:uid="{00000000-0005-0000-0000-000029000000}"/>
    <cellStyle name="標準_Mann-Whitney U" xfId="43" xr:uid="{00000000-0005-0000-0000-00002A000000}"/>
    <cellStyle name="標準_t.test" xfId="42" xr:uid="{00000000-0005-0000-0000-00002B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LLOD比較!$F$3</c:f>
              <c:strCache>
                <c:ptCount val="1"/>
                <c:pt idx="0">
                  <c:v>rBC2LCN-PSS(1)</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LLOD比較!$E$5:$E$12</c:f>
              <c:numCache>
                <c:formatCode>General</c:formatCode>
                <c:ptCount val="8"/>
                <c:pt idx="0">
                  <c:v>4160</c:v>
                </c:pt>
                <c:pt idx="1">
                  <c:v>2080</c:v>
                </c:pt>
                <c:pt idx="2">
                  <c:v>1040</c:v>
                </c:pt>
                <c:pt idx="3">
                  <c:v>520</c:v>
                </c:pt>
                <c:pt idx="4">
                  <c:v>260</c:v>
                </c:pt>
                <c:pt idx="5">
                  <c:v>130</c:v>
                </c:pt>
                <c:pt idx="6">
                  <c:v>65</c:v>
                </c:pt>
                <c:pt idx="7">
                  <c:v>32.5</c:v>
                </c:pt>
              </c:numCache>
            </c:numRef>
          </c:xVal>
          <c:yVal>
            <c:numRef>
              <c:f>LLOD比較!$J$5:$J$12</c:f>
              <c:numCache>
                <c:formatCode>General</c:formatCode>
                <c:ptCount val="8"/>
                <c:pt idx="0">
                  <c:v>9.7233333333333338E-2</c:v>
                </c:pt>
                <c:pt idx="1">
                  <c:v>4.9399999999999895E-2</c:v>
                </c:pt>
                <c:pt idx="2">
                  <c:v>2.6233333333333331E-2</c:v>
                </c:pt>
                <c:pt idx="3">
                  <c:v>1.4999999999999935E-2</c:v>
                </c:pt>
                <c:pt idx="4">
                  <c:v>9.7666666666666596E-3</c:v>
                </c:pt>
                <c:pt idx="5">
                  <c:v>7.3666666666666603E-3</c:v>
                </c:pt>
                <c:pt idx="6">
                  <c:v>5.9333333333333295E-3</c:v>
                </c:pt>
                <c:pt idx="7">
                  <c:v>5.8999999999999964E-3</c:v>
                </c:pt>
              </c:numCache>
            </c:numRef>
          </c:yVal>
          <c:smooth val="0"/>
          <c:extLst>
            <c:ext xmlns:c16="http://schemas.microsoft.com/office/drawing/2014/chart" uri="{C3380CC4-5D6E-409C-BE32-E72D297353CC}">
              <c16:uniqueId val="{00000001-9304-4A2D-A0B7-7510F0959C39}"/>
            </c:ext>
          </c:extLst>
        </c:ser>
        <c:dLbls>
          <c:showLegendKey val="0"/>
          <c:showVal val="0"/>
          <c:showCatName val="0"/>
          <c:showSerName val="0"/>
          <c:showPercent val="0"/>
          <c:showBubbleSize val="0"/>
        </c:dLbls>
        <c:axId val="234737024"/>
        <c:axId val="234742912"/>
      </c:scatterChart>
      <c:valAx>
        <c:axId val="234737024"/>
        <c:scaling>
          <c:orientation val="minMax"/>
        </c:scaling>
        <c:delete val="0"/>
        <c:axPos val="b"/>
        <c:numFmt formatCode="General" sourceLinked="1"/>
        <c:majorTickMark val="out"/>
        <c:minorTickMark val="none"/>
        <c:tickLblPos val="nextTo"/>
        <c:spPr>
          <a:ln>
            <a:solidFill>
              <a:schemeClr val="tx1"/>
            </a:solidFill>
          </a:ln>
        </c:spPr>
        <c:crossAx val="234742912"/>
        <c:crosses val="autoZero"/>
        <c:crossBetween val="midCat"/>
      </c:valAx>
      <c:valAx>
        <c:axId val="234742912"/>
        <c:scaling>
          <c:orientation val="minMax"/>
          <c:max val="0.14000000000000001"/>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4737024"/>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LLOD比較!$F$112</c:f>
              <c:strCache>
                <c:ptCount val="1"/>
                <c:pt idx="0">
                  <c:v>rBC2LCN-PSS(4)</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LLOD比較!$E$113:$E$120</c:f>
              <c:numCache>
                <c:formatCode>General</c:formatCode>
                <c:ptCount val="8"/>
                <c:pt idx="0">
                  <c:v>4160</c:v>
                </c:pt>
                <c:pt idx="1">
                  <c:v>2080</c:v>
                </c:pt>
                <c:pt idx="2">
                  <c:v>1040</c:v>
                </c:pt>
                <c:pt idx="3">
                  <c:v>520</c:v>
                </c:pt>
                <c:pt idx="4">
                  <c:v>260</c:v>
                </c:pt>
                <c:pt idx="5">
                  <c:v>130</c:v>
                </c:pt>
                <c:pt idx="6">
                  <c:v>65</c:v>
                </c:pt>
                <c:pt idx="7">
                  <c:v>32.5</c:v>
                </c:pt>
              </c:numCache>
            </c:numRef>
          </c:xVal>
          <c:yVal>
            <c:numRef>
              <c:f>LLOD比較!$J$113:$J$120</c:f>
              <c:numCache>
                <c:formatCode>General</c:formatCode>
                <c:ptCount val="8"/>
                <c:pt idx="0">
                  <c:v>0.11183333333333301</c:v>
                </c:pt>
                <c:pt idx="1">
                  <c:v>5.9133333333333295E-2</c:v>
                </c:pt>
                <c:pt idx="2">
                  <c:v>2.6666666666666634E-2</c:v>
                </c:pt>
                <c:pt idx="3">
                  <c:v>1.7366666666666666E-2</c:v>
                </c:pt>
                <c:pt idx="4">
                  <c:v>1.0449999999999949E-2</c:v>
                </c:pt>
                <c:pt idx="5">
                  <c:v>7.4999999999999971E-3</c:v>
                </c:pt>
                <c:pt idx="6">
                  <c:v>6.4999999999999928E-3</c:v>
                </c:pt>
                <c:pt idx="7">
                  <c:v>5.8999999999999999E-3</c:v>
                </c:pt>
              </c:numCache>
            </c:numRef>
          </c:yVal>
          <c:smooth val="0"/>
          <c:extLst>
            <c:ext xmlns:c16="http://schemas.microsoft.com/office/drawing/2014/chart" uri="{C3380CC4-5D6E-409C-BE32-E72D297353CC}">
              <c16:uniqueId val="{00000001-7D99-4AE2-BC10-4BDCF786739B}"/>
            </c:ext>
          </c:extLst>
        </c:ser>
        <c:dLbls>
          <c:showLegendKey val="0"/>
          <c:showVal val="0"/>
          <c:showCatName val="0"/>
          <c:showSerName val="0"/>
          <c:showPercent val="0"/>
          <c:showBubbleSize val="0"/>
        </c:dLbls>
        <c:axId val="237974272"/>
        <c:axId val="237975808"/>
      </c:scatterChart>
      <c:valAx>
        <c:axId val="237974272"/>
        <c:scaling>
          <c:orientation val="minMax"/>
        </c:scaling>
        <c:delete val="0"/>
        <c:axPos val="b"/>
        <c:numFmt formatCode="General" sourceLinked="1"/>
        <c:majorTickMark val="out"/>
        <c:minorTickMark val="none"/>
        <c:tickLblPos val="nextTo"/>
        <c:spPr>
          <a:ln>
            <a:solidFill>
              <a:schemeClr val="tx1"/>
            </a:solidFill>
          </a:ln>
        </c:spPr>
        <c:crossAx val="237975808"/>
        <c:crosses val="autoZero"/>
        <c:crossBetween val="midCat"/>
      </c:valAx>
      <c:valAx>
        <c:axId val="237975808"/>
        <c:scaling>
          <c:orientation val="minMax"/>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7974272"/>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LLOD比較!$AF$61</c:f>
              <c:strCache>
                <c:ptCount val="1"/>
                <c:pt idx="0">
                  <c:v>biotin rBC2LCN(1)</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LLOD比較!$AE$62:$AE$67</c:f>
              <c:numCache>
                <c:formatCode>General</c:formatCode>
                <c:ptCount val="6"/>
                <c:pt idx="0">
                  <c:v>4160</c:v>
                </c:pt>
                <c:pt idx="1">
                  <c:v>2080</c:v>
                </c:pt>
                <c:pt idx="2">
                  <c:v>1040</c:v>
                </c:pt>
                <c:pt idx="3">
                  <c:v>520</c:v>
                </c:pt>
                <c:pt idx="4">
                  <c:v>260</c:v>
                </c:pt>
                <c:pt idx="5">
                  <c:v>130</c:v>
                </c:pt>
              </c:numCache>
            </c:numRef>
          </c:xVal>
          <c:yVal>
            <c:numRef>
              <c:f>LLOD比較!$AJ$62:$AJ$67</c:f>
              <c:numCache>
                <c:formatCode>General</c:formatCode>
                <c:ptCount val="6"/>
                <c:pt idx="0">
                  <c:v>0.1008</c:v>
                </c:pt>
                <c:pt idx="1">
                  <c:v>5.3066666666666568E-2</c:v>
                </c:pt>
                <c:pt idx="2">
                  <c:v>3.1133333333333301E-2</c:v>
                </c:pt>
                <c:pt idx="3">
                  <c:v>2.1033333333333265E-2</c:v>
                </c:pt>
                <c:pt idx="4">
                  <c:v>1.52333333333333E-2</c:v>
                </c:pt>
                <c:pt idx="5">
                  <c:v>1.24E-2</c:v>
                </c:pt>
              </c:numCache>
            </c:numRef>
          </c:yVal>
          <c:smooth val="0"/>
          <c:extLst>
            <c:ext xmlns:c16="http://schemas.microsoft.com/office/drawing/2014/chart" uri="{C3380CC4-5D6E-409C-BE32-E72D297353CC}">
              <c16:uniqueId val="{00000001-07EE-4028-A5A1-8C9A3A1C867D}"/>
            </c:ext>
          </c:extLst>
        </c:ser>
        <c:dLbls>
          <c:showLegendKey val="0"/>
          <c:showVal val="0"/>
          <c:showCatName val="0"/>
          <c:showSerName val="0"/>
          <c:showPercent val="0"/>
          <c:showBubbleSize val="0"/>
        </c:dLbls>
        <c:axId val="237993344"/>
        <c:axId val="238019712"/>
      </c:scatterChart>
      <c:valAx>
        <c:axId val="237993344"/>
        <c:scaling>
          <c:orientation val="minMax"/>
        </c:scaling>
        <c:delete val="0"/>
        <c:axPos val="b"/>
        <c:numFmt formatCode="General" sourceLinked="1"/>
        <c:majorTickMark val="out"/>
        <c:minorTickMark val="none"/>
        <c:tickLblPos val="nextTo"/>
        <c:spPr>
          <a:ln>
            <a:solidFill>
              <a:schemeClr val="tx1"/>
            </a:solidFill>
          </a:ln>
        </c:spPr>
        <c:crossAx val="238019712"/>
        <c:crosses val="autoZero"/>
        <c:crossBetween val="midCat"/>
      </c:valAx>
      <c:valAx>
        <c:axId val="238019712"/>
        <c:scaling>
          <c:orientation val="minMax"/>
          <c:max val="0.14000000000000001"/>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7993344"/>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LLOD比較!$AF$77</c:f>
              <c:strCache>
                <c:ptCount val="1"/>
                <c:pt idx="0">
                  <c:v>biotin rBC2LCN(2)</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LLOD比較!$AE$79:$AE$84</c:f>
              <c:numCache>
                <c:formatCode>General</c:formatCode>
                <c:ptCount val="6"/>
                <c:pt idx="0">
                  <c:v>4160</c:v>
                </c:pt>
                <c:pt idx="1">
                  <c:v>2080</c:v>
                </c:pt>
                <c:pt idx="2">
                  <c:v>1040</c:v>
                </c:pt>
                <c:pt idx="3">
                  <c:v>520</c:v>
                </c:pt>
                <c:pt idx="4">
                  <c:v>260</c:v>
                </c:pt>
                <c:pt idx="5">
                  <c:v>130</c:v>
                </c:pt>
              </c:numCache>
            </c:numRef>
          </c:xVal>
          <c:yVal>
            <c:numRef>
              <c:f>LLOD比較!$AJ$79:$AJ$84</c:f>
              <c:numCache>
                <c:formatCode>General</c:formatCode>
                <c:ptCount val="6"/>
                <c:pt idx="0">
                  <c:v>0.10223333333333297</c:v>
                </c:pt>
                <c:pt idx="1">
                  <c:v>5.306666666666663E-2</c:v>
                </c:pt>
                <c:pt idx="2">
                  <c:v>2.9899999999999968E-2</c:v>
                </c:pt>
                <c:pt idx="3">
                  <c:v>1.8966666666666666E-2</c:v>
                </c:pt>
                <c:pt idx="4">
                  <c:v>1.47333333333333E-2</c:v>
                </c:pt>
                <c:pt idx="5">
                  <c:v>1.2233333333333268E-2</c:v>
                </c:pt>
              </c:numCache>
            </c:numRef>
          </c:yVal>
          <c:smooth val="0"/>
          <c:extLst>
            <c:ext xmlns:c16="http://schemas.microsoft.com/office/drawing/2014/chart" uri="{C3380CC4-5D6E-409C-BE32-E72D297353CC}">
              <c16:uniqueId val="{00000001-A952-4AF2-8E99-249D6E00301B}"/>
            </c:ext>
          </c:extLst>
        </c:ser>
        <c:dLbls>
          <c:showLegendKey val="0"/>
          <c:showVal val="0"/>
          <c:showCatName val="0"/>
          <c:showSerName val="0"/>
          <c:showPercent val="0"/>
          <c:showBubbleSize val="0"/>
        </c:dLbls>
        <c:axId val="238049536"/>
        <c:axId val="238051328"/>
      </c:scatterChart>
      <c:valAx>
        <c:axId val="238049536"/>
        <c:scaling>
          <c:orientation val="minMax"/>
        </c:scaling>
        <c:delete val="0"/>
        <c:axPos val="b"/>
        <c:numFmt formatCode="General" sourceLinked="1"/>
        <c:majorTickMark val="out"/>
        <c:minorTickMark val="none"/>
        <c:tickLblPos val="nextTo"/>
        <c:spPr>
          <a:ln>
            <a:solidFill>
              <a:schemeClr val="tx1"/>
            </a:solidFill>
          </a:ln>
        </c:spPr>
        <c:crossAx val="238051328"/>
        <c:crosses val="autoZero"/>
        <c:crossBetween val="midCat"/>
      </c:valAx>
      <c:valAx>
        <c:axId val="238051328"/>
        <c:scaling>
          <c:orientation val="minMax"/>
          <c:max val="0.14000000000000001"/>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8049536"/>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LLOD比較!$AF$95</c:f>
              <c:strCache>
                <c:ptCount val="1"/>
                <c:pt idx="0">
                  <c:v>biotin rBC2LCN(3)</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LLOD比較!$AE$96:$AE$101</c:f>
              <c:numCache>
                <c:formatCode>General</c:formatCode>
                <c:ptCount val="6"/>
                <c:pt idx="0">
                  <c:v>4160</c:v>
                </c:pt>
                <c:pt idx="1">
                  <c:v>2080</c:v>
                </c:pt>
                <c:pt idx="2">
                  <c:v>1040</c:v>
                </c:pt>
                <c:pt idx="3">
                  <c:v>520</c:v>
                </c:pt>
                <c:pt idx="4">
                  <c:v>260</c:v>
                </c:pt>
                <c:pt idx="5">
                  <c:v>130</c:v>
                </c:pt>
              </c:numCache>
            </c:numRef>
          </c:xVal>
          <c:yVal>
            <c:numRef>
              <c:f>LLOD比較!$AJ$96:$AJ$101</c:f>
              <c:numCache>
                <c:formatCode>General</c:formatCode>
                <c:ptCount val="6"/>
                <c:pt idx="0">
                  <c:v>9.1799999999999937E-2</c:v>
                </c:pt>
                <c:pt idx="1">
                  <c:v>4.9433333333333294E-2</c:v>
                </c:pt>
                <c:pt idx="2">
                  <c:v>3.0133333333333262E-2</c:v>
                </c:pt>
                <c:pt idx="3">
                  <c:v>1.73666666666666E-2</c:v>
                </c:pt>
                <c:pt idx="4">
                  <c:v>1.5333333333333301E-2</c:v>
                </c:pt>
                <c:pt idx="5">
                  <c:v>7.6999999999999976E-3</c:v>
                </c:pt>
              </c:numCache>
            </c:numRef>
          </c:yVal>
          <c:smooth val="0"/>
          <c:extLst>
            <c:ext xmlns:c16="http://schemas.microsoft.com/office/drawing/2014/chart" uri="{C3380CC4-5D6E-409C-BE32-E72D297353CC}">
              <c16:uniqueId val="{00000001-28D9-48A7-97DC-84BC04D6C7D9}"/>
            </c:ext>
          </c:extLst>
        </c:ser>
        <c:dLbls>
          <c:showLegendKey val="0"/>
          <c:showVal val="0"/>
          <c:showCatName val="0"/>
          <c:showSerName val="0"/>
          <c:showPercent val="0"/>
          <c:showBubbleSize val="0"/>
        </c:dLbls>
        <c:axId val="237896832"/>
        <c:axId val="237898368"/>
      </c:scatterChart>
      <c:valAx>
        <c:axId val="237896832"/>
        <c:scaling>
          <c:orientation val="minMax"/>
        </c:scaling>
        <c:delete val="0"/>
        <c:axPos val="b"/>
        <c:numFmt formatCode="General" sourceLinked="1"/>
        <c:majorTickMark val="out"/>
        <c:minorTickMark val="none"/>
        <c:tickLblPos val="nextTo"/>
        <c:spPr>
          <a:ln>
            <a:solidFill>
              <a:schemeClr val="tx1"/>
            </a:solidFill>
          </a:ln>
        </c:spPr>
        <c:crossAx val="237898368"/>
        <c:crosses val="autoZero"/>
        <c:crossBetween val="midCat"/>
      </c:valAx>
      <c:valAx>
        <c:axId val="237898368"/>
        <c:scaling>
          <c:orientation val="minMax"/>
          <c:max val="0.14000000000000001"/>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7896832"/>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LLOD比較!$AF$112</c:f>
              <c:strCache>
                <c:ptCount val="1"/>
                <c:pt idx="0">
                  <c:v>biotin rBC2LCN(4)</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LLOD比較!$AE$113:$AE$118</c:f>
              <c:numCache>
                <c:formatCode>General</c:formatCode>
                <c:ptCount val="6"/>
                <c:pt idx="0">
                  <c:v>4160</c:v>
                </c:pt>
                <c:pt idx="1">
                  <c:v>2080</c:v>
                </c:pt>
                <c:pt idx="2">
                  <c:v>1040</c:v>
                </c:pt>
                <c:pt idx="3">
                  <c:v>520</c:v>
                </c:pt>
                <c:pt idx="4">
                  <c:v>260</c:v>
                </c:pt>
                <c:pt idx="5">
                  <c:v>130</c:v>
                </c:pt>
              </c:numCache>
            </c:numRef>
          </c:xVal>
          <c:yVal>
            <c:numRef>
              <c:f>LLOD比較!$AJ$113:$AJ$118</c:f>
              <c:numCache>
                <c:formatCode>General</c:formatCode>
                <c:ptCount val="6"/>
                <c:pt idx="0">
                  <c:v>9.3366666666666639E-2</c:v>
                </c:pt>
                <c:pt idx="1">
                  <c:v>4.9999999999999933E-2</c:v>
                </c:pt>
                <c:pt idx="2">
                  <c:v>2.8899999999999936E-2</c:v>
                </c:pt>
                <c:pt idx="3">
                  <c:v>2.07E-2</c:v>
                </c:pt>
                <c:pt idx="4">
                  <c:v>1.6233333333333301E-2</c:v>
                </c:pt>
                <c:pt idx="5">
                  <c:v>8.8999999999999965E-3</c:v>
                </c:pt>
              </c:numCache>
            </c:numRef>
          </c:yVal>
          <c:smooth val="0"/>
          <c:extLst>
            <c:ext xmlns:c16="http://schemas.microsoft.com/office/drawing/2014/chart" uri="{C3380CC4-5D6E-409C-BE32-E72D297353CC}">
              <c16:uniqueId val="{00000001-4D2E-457A-9B8D-C6129BFD1033}"/>
            </c:ext>
          </c:extLst>
        </c:ser>
        <c:dLbls>
          <c:showLegendKey val="0"/>
          <c:showVal val="0"/>
          <c:showCatName val="0"/>
          <c:showSerName val="0"/>
          <c:showPercent val="0"/>
          <c:showBubbleSize val="0"/>
        </c:dLbls>
        <c:axId val="237932544"/>
        <c:axId val="237934080"/>
      </c:scatterChart>
      <c:valAx>
        <c:axId val="237932544"/>
        <c:scaling>
          <c:orientation val="minMax"/>
        </c:scaling>
        <c:delete val="0"/>
        <c:axPos val="b"/>
        <c:numFmt formatCode="General" sourceLinked="1"/>
        <c:majorTickMark val="out"/>
        <c:minorTickMark val="none"/>
        <c:tickLblPos val="nextTo"/>
        <c:spPr>
          <a:ln>
            <a:solidFill>
              <a:schemeClr val="tx1"/>
            </a:solidFill>
          </a:ln>
        </c:spPr>
        <c:crossAx val="237934080"/>
        <c:crosses val="autoZero"/>
        <c:crossBetween val="midCat"/>
      </c:valAx>
      <c:valAx>
        <c:axId val="237934080"/>
        <c:scaling>
          <c:orientation val="minMax"/>
          <c:max val="0.14000000000000001"/>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7932544"/>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b="0"/>
              <a:t>LLOD </a:t>
            </a:r>
            <a:r>
              <a:rPr lang="ja-JP" altLang="en-US" b="0"/>
              <a:t>比較</a:t>
            </a:r>
          </a:p>
        </c:rich>
      </c:tx>
      <c:overlay val="1"/>
    </c:title>
    <c:autoTitleDeleted val="0"/>
    <c:plotArea>
      <c:layout/>
      <c:barChart>
        <c:barDir val="col"/>
        <c:grouping val="clustered"/>
        <c:varyColors val="0"/>
        <c:ser>
          <c:idx val="0"/>
          <c:order val="0"/>
          <c:spPr>
            <a:solidFill>
              <a:schemeClr val="tx1"/>
            </a:solidFill>
            <a:ln>
              <a:noFill/>
            </a:ln>
          </c:spPr>
          <c:invertIfNegative val="0"/>
          <c:errBars>
            <c:errBarType val="both"/>
            <c:errValType val="cust"/>
            <c:noEndCap val="0"/>
            <c:plus>
              <c:numRef>
                <c:f>LLOD比較!$AZ$12:$BA$12</c:f>
                <c:numCache>
                  <c:formatCode>General</c:formatCode>
                  <c:ptCount val="2"/>
                  <c:pt idx="0">
                    <c:v>70.216299798695061</c:v>
                  </c:pt>
                  <c:pt idx="1">
                    <c:v>88.060397085956311</c:v>
                  </c:pt>
                </c:numCache>
              </c:numRef>
            </c:plus>
            <c:minus>
              <c:numRef>
                <c:f>LLOD比較!$AZ$12:$BA$12</c:f>
                <c:numCache>
                  <c:formatCode>General</c:formatCode>
                  <c:ptCount val="2"/>
                  <c:pt idx="0">
                    <c:v>70.216299798695061</c:v>
                  </c:pt>
                  <c:pt idx="1">
                    <c:v>88.060397085956311</c:v>
                  </c:pt>
                </c:numCache>
              </c:numRef>
            </c:minus>
          </c:errBars>
          <c:cat>
            <c:strRef>
              <c:f>LLOD比較!$AZ$3:$BA$3</c:f>
              <c:strCache>
                <c:ptCount val="2"/>
                <c:pt idx="0">
                  <c:v>PS method</c:v>
                </c:pt>
                <c:pt idx="1">
                  <c:v>biotin method</c:v>
                </c:pt>
              </c:strCache>
            </c:strRef>
          </c:cat>
          <c:val>
            <c:numRef>
              <c:f>LLOD比較!$AZ$11:$BA$11</c:f>
              <c:numCache>
                <c:formatCode>General</c:formatCode>
                <c:ptCount val="2"/>
                <c:pt idx="0">
                  <c:v>115.08568888984944</c:v>
                </c:pt>
                <c:pt idx="1">
                  <c:v>210.36566812408287</c:v>
                </c:pt>
              </c:numCache>
            </c:numRef>
          </c:val>
          <c:extLst>
            <c:ext xmlns:c16="http://schemas.microsoft.com/office/drawing/2014/chart" uri="{C3380CC4-5D6E-409C-BE32-E72D297353CC}">
              <c16:uniqueId val="{00000000-F257-4036-8115-DC8CE1D68614}"/>
            </c:ext>
          </c:extLst>
        </c:ser>
        <c:dLbls>
          <c:showLegendKey val="0"/>
          <c:showVal val="0"/>
          <c:showCatName val="0"/>
          <c:showSerName val="0"/>
          <c:showPercent val="0"/>
          <c:showBubbleSize val="0"/>
        </c:dLbls>
        <c:gapWidth val="150"/>
        <c:axId val="237959424"/>
        <c:axId val="238100480"/>
      </c:barChart>
      <c:catAx>
        <c:axId val="237959424"/>
        <c:scaling>
          <c:orientation val="minMax"/>
        </c:scaling>
        <c:delete val="0"/>
        <c:axPos val="b"/>
        <c:numFmt formatCode="General" sourceLinked="0"/>
        <c:majorTickMark val="out"/>
        <c:minorTickMark val="none"/>
        <c:tickLblPos val="nextTo"/>
        <c:spPr>
          <a:ln>
            <a:solidFill>
              <a:schemeClr val="tx1"/>
            </a:solidFill>
          </a:ln>
        </c:spPr>
        <c:crossAx val="238100480"/>
        <c:crosses val="autoZero"/>
        <c:auto val="1"/>
        <c:lblAlgn val="ctr"/>
        <c:lblOffset val="100"/>
        <c:noMultiLvlLbl val="0"/>
      </c:catAx>
      <c:valAx>
        <c:axId val="238100480"/>
        <c:scaling>
          <c:orientation val="minMax"/>
        </c:scaling>
        <c:delete val="0"/>
        <c:axPos val="l"/>
        <c:title>
          <c:tx>
            <c:rich>
              <a:bodyPr rot="-5400000" vert="horz"/>
              <a:lstStyle/>
              <a:p>
                <a:pPr>
                  <a:defRPr b="0"/>
                </a:pPr>
                <a:r>
                  <a:rPr lang="en-US" altLang="en-US" b="0"/>
                  <a:t>LLOD (cells/mL)</a:t>
                </a:r>
              </a:p>
            </c:rich>
          </c:tx>
          <c:overlay val="0"/>
        </c:title>
        <c:numFmt formatCode="General" sourceLinked="1"/>
        <c:majorTickMark val="out"/>
        <c:minorTickMark val="none"/>
        <c:tickLblPos val="nextTo"/>
        <c:spPr>
          <a:ln>
            <a:solidFill>
              <a:schemeClr val="tx1"/>
            </a:solidFill>
          </a:ln>
        </c:spPr>
        <c:crossAx val="237959424"/>
        <c:crosses val="autoZero"/>
        <c:crossBetween val="between"/>
      </c:valAx>
    </c:plotArea>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b="0"/>
              <a:t>ブランク比較</a:t>
            </a:r>
          </a:p>
        </c:rich>
      </c:tx>
      <c:overlay val="1"/>
    </c:title>
    <c:autoTitleDeleted val="0"/>
    <c:plotArea>
      <c:layout/>
      <c:barChart>
        <c:barDir val="col"/>
        <c:grouping val="clustered"/>
        <c:varyColors val="0"/>
        <c:ser>
          <c:idx val="0"/>
          <c:order val="0"/>
          <c:spPr>
            <a:solidFill>
              <a:schemeClr val="tx1"/>
            </a:solidFill>
            <a:ln>
              <a:noFill/>
            </a:ln>
          </c:spPr>
          <c:invertIfNegative val="0"/>
          <c:errBars>
            <c:errBarType val="both"/>
            <c:errValType val="cust"/>
            <c:noEndCap val="0"/>
            <c:plus>
              <c:numRef>
                <c:f>LLOD比較!$BD$12:$BE$12</c:f>
                <c:numCache>
                  <c:formatCode>General</c:formatCode>
                  <c:ptCount val="2"/>
                  <c:pt idx="0">
                    <c:v>3.7536578280321717E-4</c:v>
                  </c:pt>
                  <c:pt idx="1">
                    <c:v>1.5382426584224164E-3</c:v>
                  </c:pt>
                </c:numCache>
              </c:numRef>
            </c:plus>
            <c:minus>
              <c:numRef>
                <c:f>LLOD比較!$BD$12:$BE$12</c:f>
                <c:numCache>
                  <c:formatCode>General</c:formatCode>
                  <c:ptCount val="2"/>
                  <c:pt idx="0">
                    <c:v>3.7536578280321717E-4</c:v>
                  </c:pt>
                  <c:pt idx="1">
                    <c:v>1.5382426584224164E-3</c:v>
                  </c:pt>
                </c:numCache>
              </c:numRef>
            </c:minus>
          </c:errBars>
          <c:cat>
            <c:strRef>
              <c:f>LLOD比較!$BD$3:$BE$3</c:f>
              <c:strCache>
                <c:ptCount val="2"/>
                <c:pt idx="0">
                  <c:v>PS method</c:v>
                </c:pt>
                <c:pt idx="1">
                  <c:v>biotin method</c:v>
                </c:pt>
              </c:strCache>
            </c:strRef>
          </c:cat>
          <c:val>
            <c:numRef>
              <c:f>LLOD比較!$BD$11:$BE$11</c:f>
              <c:numCache>
                <c:formatCode>General</c:formatCode>
                <c:ptCount val="2"/>
                <c:pt idx="0">
                  <c:v>5.5285714285714235E-3</c:v>
                </c:pt>
                <c:pt idx="1">
                  <c:v>1.2423809523809481E-2</c:v>
                </c:pt>
              </c:numCache>
            </c:numRef>
          </c:val>
          <c:extLst>
            <c:ext xmlns:c16="http://schemas.microsoft.com/office/drawing/2014/chart" uri="{C3380CC4-5D6E-409C-BE32-E72D297353CC}">
              <c16:uniqueId val="{00000000-972A-4578-A62D-6CFF8A79C5E1}"/>
            </c:ext>
          </c:extLst>
        </c:ser>
        <c:dLbls>
          <c:showLegendKey val="0"/>
          <c:showVal val="0"/>
          <c:showCatName val="0"/>
          <c:showSerName val="0"/>
          <c:showPercent val="0"/>
          <c:showBubbleSize val="0"/>
        </c:dLbls>
        <c:gapWidth val="150"/>
        <c:axId val="238137728"/>
        <c:axId val="238139264"/>
      </c:barChart>
      <c:catAx>
        <c:axId val="238137728"/>
        <c:scaling>
          <c:orientation val="minMax"/>
        </c:scaling>
        <c:delete val="0"/>
        <c:axPos val="b"/>
        <c:numFmt formatCode="General" sourceLinked="0"/>
        <c:majorTickMark val="out"/>
        <c:minorTickMark val="none"/>
        <c:tickLblPos val="nextTo"/>
        <c:spPr>
          <a:ln>
            <a:solidFill>
              <a:schemeClr val="tx1"/>
            </a:solidFill>
          </a:ln>
        </c:spPr>
        <c:crossAx val="238139264"/>
        <c:crosses val="autoZero"/>
        <c:auto val="1"/>
        <c:lblAlgn val="ctr"/>
        <c:lblOffset val="100"/>
        <c:noMultiLvlLbl val="0"/>
      </c:catAx>
      <c:valAx>
        <c:axId val="238139264"/>
        <c:scaling>
          <c:orientation val="minMax"/>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8137728"/>
        <c:crosses val="autoZero"/>
        <c:crossBetween val="between"/>
      </c:valAx>
    </c:plotArea>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10データ'!$F$3</c:f>
              <c:strCache>
                <c:ptCount val="1"/>
                <c:pt idx="0">
                  <c:v>rBC2LCN-PSS(1)</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10データ'!$E$5:$E$12</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10データ'!$J$5:$J$12</c:f>
              <c:numCache>
                <c:formatCode>General</c:formatCode>
                <c:ptCount val="8"/>
                <c:pt idx="0">
                  <c:v>0.14053333333333332</c:v>
                </c:pt>
                <c:pt idx="1">
                  <c:v>6.8233333333333326E-2</c:v>
                </c:pt>
                <c:pt idx="2">
                  <c:v>3.4233333333333331E-2</c:v>
                </c:pt>
                <c:pt idx="3">
                  <c:v>1.9433333333333299E-2</c:v>
                </c:pt>
                <c:pt idx="4">
                  <c:v>1.1066666666666634E-2</c:v>
                </c:pt>
                <c:pt idx="5">
                  <c:v>7.5666666666666599E-3</c:v>
                </c:pt>
                <c:pt idx="6">
                  <c:v>6.8999999999999929E-3</c:v>
                </c:pt>
                <c:pt idx="7">
                  <c:v>5.6999999999999933E-3</c:v>
                </c:pt>
              </c:numCache>
            </c:numRef>
          </c:yVal>
          <c:smooth val="0"/>
          <c:extLst>
            <c:ext xmlns:c16="http://schemas.microsoft.com/office/drawing/2014/chart" uri="{C3380CC4-5D6E-409C-BE32-E72D297353CC}">
              <c16:uniqueId val="{00000001-5F32-4698-B4C0-5B55F04103C4}"/>
            </c:ext>
          </c:extLst>
        </c:ser>
        <c:dLbls>
          <c:showLegendKey val="0"/>
          <c:showVal val="0"/>
          <c:showCatName val="0"/>
          <c:showSerName val="0"/>
          <c:showPercent val="0"/>
          <c:showBubbleSize val="0"/>
        </c:dLbls>
        <c:axId val="237446272"/>
        <c:axId val="237447808"/>
      </c:scatterChart>
      <c:valAx>
        <c:axId val="237446272"/>
        <c:scaling>
          <c:orientation val="minMax"/>
        </c:scaling>
        <c:delete val="0"/>
        <c:axPos val="b"/>
        <c:numFmt formatCode="General" sourceLinked="1"/>
        <c:majorTickMark val="out"/>
        <c:minorTickMark val="none"/>
        <c:tickLblPos val="nextTo"/>
        <c:spPr>
          <a:ln>
            <a:solidFill>
              <a:schemeClr val="tx1"/>
            </a:solidFill>
          </a:ln>
        </c:spPr>
        <c:crossAx val="237447808"/>
        <c:crosses val="autoZero"/>
        <c:crossBetween val="midCat"/>
      </c:valAx>
      <c:valAx>
        <c:axId val="237447808"/>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37446272"/>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10データ'!$F$20</c:f>
              <c:strCache>
                <c:ptCount val="1"/>
                <c:pt idx="0">
                  <c:v>rBC2LCN-PSS(2)</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10データ'!$E$22:$E$29</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10データ'!$J$22:$J$29</c:f>
              <c:numCache>
                <c:formatCode>General</c:formatCode>
                <c:ptCount val="8"/>
                <c:pt idx="0">
                  <c:v>0.14680000000000001</c:v>
                </c:pt>
                <c:pt idx="1">
                  <c:v>7.0933333333333293E-2</c:v>
                </c:pt>
                <c:pt idx="2">
                  <c:v>3.6266666666666593E-2</c:v>
                </c:pt>
                <c:pt idx="3">
                  <c:v>1.9599999999999933E-2</c:v>
                </c:pt>
                <c:pt idx="4">
                  <c:v>1.1766666666666667E-2</c:v>
                </c:pt>
                <c:pt idx="5">
                  <c:v>7.6333333333333262E-3</c:v>
                </c:pt>
                <c:pt idx="6">
                  <c:v>6.9333333333333235E-3</c:v>
                </c:pt>
                <c:pt idx="7">
                  <c:v>6.399999999999996E-3</c:v>
                </c:pt>
              </c:numCache>
            </c:numRef>
          </c:yVal>
          <c:smooth val="0"/>
          <c:extLst>
            <c:ext xmlns:c16="http://schemas.microsoft.com/office/drawing/2014/chart" uri="{C3380CC4-5D6E-409C-BE32-E72D297353CC}">
              <c16:uniqueId val="{00000001-0A59-46D9-B106-5413605F858F}"/>
            </c:ext>
          </c:extLst>
        </c:ser>
        <c:dLbls>
          <c:showLegendKey val="0"/>
          <c:showVal val="0"/>
          <c:showCatName val="0"/>
          <c:showSerName val="0"/>
          <c:showPercent val="0"/>
          <c:showBubbleSize val="0"/>
        </c:dLbls>
        <c:axId val="237490176"/>
        <c:axId val="237491712"/>
      </c:scatterChart>
      <c:valAx>
        <c:axId val="237490176"/>
        <c:scaling>
          <c:orientation val="minMax"/>
        </c:scaling>
        <c:delete val="0"/>
        <c:axPos val="b"/>
        <c:numFmt formatCode="General" sourceLinked="1"/>
        <c:majorTickMark val="out"/>
        <c:minorTickMark val="none"/>
        <c:tickLblPos val="nextTo"/>
        <c:spPr>
          <a:ln>
            <a:solidFill>
              <a:schemeClr val="tx1"/>
            </a:solidFill>
          </a:ln>
        </c:spPr>
        <c:crossAx val="237491712"/>
        <c:crosses val="autoZero"/>
        <c:crossBetween val="midCat"/>
      </c:valAx>
      <c:valAx>
        <c:axId val="237491712"/>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37490176"/>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10データ'!$F$38</c:f>
              <c:strCache>
                <c:ptCount val="1"/>
                <c:pt idx="0">
                  <c:v>rBC2LCN-PSS(3)</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10データ'!$E$39:$E$46</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10データ'!$J$39:$J$46</c:f>
              <c:numCache>
                <c:formatCode>General</c:formatCode>
                <c:ptCount val="8"/>
                <c:pt idx="0">
                  <c:v>0.13756666666666664</c:v>
                </c:pt>
                <c:pt idx="1">
                  <c:v>6.6266666666666668E-2</c:v>
                </c:pt>
                <c:pt idx="2">
                  <c:v>3.5599999999999965E-2</c:v>
                </c:pt>
                <c:pt idx="3">
                  <c:v>2.0600000000000004E-2</c:v>
                </c:pt>
                <c:pt idx="4">
                  <c:v>1.2666666666666666E-2</c:v>
                </c:pt>
                <c:pt idx="5">
                  <c:v>8.8333333333333267E-3</c:v>
                </c:pt>
                <c:pt idx="6">
                  <c:v>6.9333333333333261E-3</c:v>
                </c:pt>
                <c:pt idx="7">
                  <c:v>6.4666666666666666E-3</c:v>
                </c:pt>
              </c:numCache>
            </c:numRef>
          </c:yVal>
          <c:smooth val="0"/>
          <c:extLst>
            <c:ext xmlns:c16="http://schemas.microsoft.com/office/drawing/2014/chart" uri="{C3380CC4-5D6E-409C-BE32-E72D297353CC}">
              <c16:uniqueId val="{00000001-7CA4-4829-A8E7-C90160029CB5}"/>
            </c:ext>
          </c:extLst>
        </c:ser>
        <c:dLbls>
          <c:showLegendKey val="0"/>
          <c:showVal val="0"/>
          <c:showCatName val="0"/>
          <c:showSerName val="0"/>
          <c:showPercent val="0"/>
          <c:showBubbleSize val="0"/>
        </c:dLbls>
        <c:axId val="234904192"/>
        <c:axId val="234910080"/>
      </c:scatterChart>
      <c:valAx>
        <c:axId val="234904192"/>
        <c:scaling>
          <c:orientation val="minMax"/>
        </c:scaling>
        <c:delete val="0"/>
        <c:axPos val="b"/>
        <c:numFmt formatCode="General" sourceLinked="1"/>
        <c:majorTickMark val="out"/>
        <c:minorTickMark val="none"/>
        <c:tickLblPos val="nextTo"/>
        <c:spPr>
          <a:ln>
            <a:solidFill>
              <a:schemeClr val="tx1"/>
            </a:solidFill>
          </a:ln>
        </c:spPr>
        <c:crossAx val="234910080"/>
        <c:crosses val="autoZero"/>
        <c:crossBetween val="midCat"/>
      </c:valAx>
      <c:valAx>
        <c:axId val="234910080"/>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34904192"/>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LLOD比較!$F$20</c:f>
              <c:strCache>
                <c:ptCount val="1"/>
                <c:pt idx="0">
                  <c:v>rBC2LCN-PSS(2)</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LLOD比較!$E$22:$E$29</c:f>
              <c:numCache>
                <c:formatCode>General</c:formatCode>
                <c:ptCount val="8"/>
                <c:pt idx="0">
                  <c:v>4160</c:v>
                </c:pt>
                <c:pt idx="1">
                  <c:v>2080</c:v>
                </c:pt>
                <c:pt idx="2">
                  <c:v>1040</c:v>
                </c:pt>
                <c:pt idx="3">
                  <c:v>520</c:v>
                </c:pt>
                <c:pt idx="4">
                  <c:v>260</c:v>
                </c:pt>
                <c:pt idx="5">
                  <c:v>130</c:v>
                </c:pt>
                <c:pt idx="6">
                  <c:v>65</c:v>
                </c:pt>
                <c:pt idx="7">
                  <c:v>32.5</c:v>
                </c:pt>
              </c:numCache>
            </c:numRef>
          </c:xVal>
          <c:yVal>
            <c:numRef>
              <c:f>LLOD比較!$J$22:$J$29</c:f>
              <c:numCache>
                <c:formatCode>General</c:formatCode>
                <c:ptCount val="8"/>
                <c:pt idx="0">
                  <c:v>0.1024666666666663</c:v>
                </c:pt>
                <c:pt idx="1">
                  <c:v>5.1366666666666637E-2</c:v>
                </c:pt>
                <c:pt idx="2">
                  <c:v>2.8499999999999998E-2</c:v>
                </c:pt>
                <c:pt idx="3">
                  <c:v>1.6633333333333333E-2</c:v>
                </c:pt>
                <c:pt idx="4">
                  <c:v>1.1633333333333266E-2</c:v>
                </c:pt>
                <c:pt idx="5">
                  <c:v>7.3999999999999969E-3</c:v>
                </c:pt>
                <c:pt idx="6">
                  <c:v>6.6999999999999968E-3</c:v>
                </c:pt>
                <c:pt idx="7">
                  <c:v>6.0666666666666603E-3</c:v>
                </c:pt>
              </c:numCache>
            </c:numRef>
          </c:yVal>
          <c:smooth val="0"/>
          <c:extLst>
            <c:ext xmlns:c16="http://schemas.microsoft.com/office/drawing/2014/chart" uri="{C3380CC4-5D6E-409C-BE32-E72D297353CC}">
              <c16:uniqueId val="{00000001-90C3-431A-9B7F-78E09278D59B}"/>
            </c:ext>
          </c:extLst>
        </c:ser>
        <c:dLbls>
          <c:showLegendKey val="0"/>
          <c:showVal val="0"/>
          <c:showCatName val="0"/>
          <c:showSerName val="0"/>
          <c:showPercent val="0"/>
          <c:showBubbleSize val="0"/>
        </c:dLbls>
        <c:axId val="235616512"/>
        <c:axId val="235638784"/>
      </c:scatterChart>
      <c:valAx>
        <c:axId val="235616512"/>
        <c:scaling>
          <c:orientation val="minMax"/>
        </c:scaling>
        <c:delete val="0"/>
        <c:axPos val="b"/>
        <c:numFmt formatCode="General" sourceLinked="1"/>
        <c:majorTickMark val="out"/>
        <c:minorTickMark val="none"/>
        <c:tickLblPos val="nextTo"/>
        <c:spPr>
          <a:ln>
            <a:solidFill>
              <a:schemeClr val="tx1"/>
            </a:solidFill>
          </a:ln>
        </c:spPr>
        <c:crossAx val="235638784"/>
        <c:crosses val="autoZero"/>
        <c:crossBetween val="midCat"/>
      </c:valAx>
      <c:valAx>
        <c:axId val="235638784"/>
        <c:scaling>
          <c:orientation val="minMax"/>
          <c:max val="0.14000000000000001"/>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5616512"/>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10データ'!$AD$3</c:f>
              <c:strCache>
                <c:ptCount val="1"/>
                <c:pt idx="0">
                  <c:v>rBC2LCN-PSS(1)</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10データ'!$AC$5:$AC$12</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10データ'!$AH$5:$AH$12</c:f>
              <c:numCache>
                <c:formatCode>General</c:formatCode>
                <c:ptCount val="8"/>
                <c:pt idx="0">
                  <c:v>9.7233333333333338E-2</c:v>
                </c:pt>
                <c:pt idx="1">
                  <c:v>4.9399999999999895E-2</c:v>
                </c:pt>
                <c:pt idx="2">
                  <c:v>2.6233333333333331E-2</c:v>
                </c:pt>
                <c:pt idx="3">
                  <c:v>1.4999999999999935E-2</c:v>
                </c:pt>
                <c:pt idx="4">
                  <c:v>9.7666666666666596E-3</c:v>
                </c:pt>
                <c:pt idx="5">
                  <c:v>7.3666666666666603E-3</c:v>
                </c:pt>
                <c:pt idx="6">
                  <c:v>5.9333333333333295E-3</c:v>
                </c:pt>
                <c:pt idx="7">
                  <c:v>5.8999999999999964E-3</c:v>
                </c:pt>
              </c:numCache>
            </c:numRef>
          </c:yVal>
          <c:smooth val="0"/>
          <c:extLst>
            <c:ext xmlns:c16="http://schemas.microsoft.com/office/drawing/2014/chart" uri="{C3380CC4-5D6E-409C-BE32-E72D297353CC}">
              <c16:uniqueId val="{00000001-A59A-4421-91C8-FC434DE2DF52}"/>
            </c:ext>
          </c:extLst>
        </c:ser>
        <c:dLbls>
          <c:showLegendKey val="0"/>
          <c:showVal val="0"/>
          <c:showCatName val="0"/>
          <c:showSerName val="0"/>
          <c:showPercent val="0"/>
          <c:showBubbleSize val="0"/>
        </c:dLbls>
        <c:axId val="234944000"/>
        <c:axId val="234945536"/>
      </c:scatterChart>
      <c:valAx>
        <c:axId val="234944000"/>
        <c:scaling>
          <c:orientation val="minMax"/>
        </c:scaling>
        <c:delete val="0"/>
        <c:axPos val="b"/>
        <c:numFmt formatCode="General" sourceLinked="1"/>
        <c:majorTickMark val="out"/>
        <c:minorTickMark val="none"/>
        <c:tickLblPos val="nextTo"/>
        <c:spPr>
          <a:ln>
            <a:solidFill>
              <a:schemeClr val="tx1"/>
            </a:solidFill>
          </a:ln>
        </c:spPr>
        <c:crossAx val="234945536"/>
        <c:crosses val="autoZero"/>
        <c:crossBetween val="midCat"/>
      </c:valAx>
      <c:valAx>
        <c:axId val="234945536"/>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34944000"/>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10データ'!$AD$20</c:f>
              <c:strCache>
                <c:ptCount val="1"/>
                <c:pt idx="0">
                  <c:v>rBC2LCN-PSS(2)</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10データ'!$AC$22:$AC$29</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10データ'!$AH$22:$AH$29</c:f>
              <c:numCache>
                <c:formatCode>General</c:formatCode>
                <c:ptCount val="8"/>
                <c:pt idx="0">
                  <c:v>0.1024666666666663</c:v>
                </c:pt>
                <c:pt idx="1">
                  <c:v>5.1366666666666637E-2</c:v>
                </c:pt>
                <c:pt idx="2">
                  <c:v>2.8499999999999998E-2</c:v>
                </c:pt>
                <c:pt idx="3">
                  <c:v>1.6633333333333333E-2</c:v>
                </c:pt>
                <c:pt idx="4">
                  <c:v>1.1633333333333266E-2</c:v>
                </c:pt>
                <c:pt idx="5">
                  <c:v>7.3999999999999969E-3</c:v>
                </c:pt>
                <c:pt idx="6">
                  <c:v>6.6999999999999968E-3</c:v>
                </c:pt>
                <c:pt idx="7">
                  <c:v>6.0666666666666603E-3</c:v>
                </c:pt>
              </c:numCache>
            </c:numRef>
          </c:yVal>
          <c:smooth val="0"/>
          <c:extLst>
            <c:ext xmlns:c16="http://schemas.microsoft.com/office/drawing/2014/chart" uri="{C3380CC4-5D6E-409C-BE32-E72D297353CC}">
              <c16:uniqueId val="{00000001-7B61-40DB-9612-5AABAA3A6073}"/>
            </c:ext>
          </c:extLst>
        </c:ser>
        <c:dLbls>
          <c:showLegendKey val="0"/>
          <c:showVal val="0"/>
          <c:showCatName val="0"/>
          <c:showSerName val="0"/>
          <c:showPercent val="0"/>
          <c:showBubbleSize val="0"/>
        </c:dLbls>
        <c:axId val="234987904"/>
        <c:axId val="234989440"/>
      </c:scatterChart>
      <c:valAx>
        <c:axId val="234987904"/>
        <c:scaling>
          <c:orientation val="minMax"/>
        </c:scaling>
        <c:delete val="0"/>
        <c:axPos val="b"/>
        <c:numFmt formatCode="General" sourceLinked="1"/>
        <c:majorTickMark val="out"/>
        <c:minorTickMark val="none"/>
        <c:tickLblPos val="nextTo"/>
        <c:spPr>
          <a:ln>
            <a:solidFill>
              <a:schemeClr val="tx1"/>
            </a:solidFill>
          </a:ln>
        </c:spPr>
        <c:crossAx val="234989440"/>
        <c:crosses val="autoZero"/>
        <c:crossBetween val="midCat"/>
      </c:valAx>
      <c:valAx>
        <c:axId val="234989440"/>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34987904"/>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10データ'!$AD$38</c:f>
              <c:strCache>
                <c:ptCount val="1"/>
                <c:pt idx="0">
                  <c:v>rBC2LCN-PSS(3)</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10データ'!$AC$39:$AC$46</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10データ'!$AH$39:$AH$46</c:f>
              <c:numCache>
                <c:formatCode>General</c:formatCode>
                <c:ptCount val="8"/>
                <c:pt idx="0">
                  <c:v>0.11559999999999966</c:v>
                </c:pt>
                <c:pt idx="1">
                  <c:v>5.9033333333333299E-2</c:v>
                </c:pt>
                <c:pt idx="2">
                  <c:v>3.1666666666666628E-2</c:v>
                </c:pt>
                <c:pt idx="3">
                  <c:v>1.7733333333333299E-2</c:v>
                </c:pt>
                <c:pt idx="4">
                  <c:v>1.1166666666666632E-2</c:v>
                </c:pt>
                <c:pt idx="5">
                  <c:v>8.7333333333333273E-3</c:v>
                </c:pt>
                <c:pt idx="6">
                  <c:v>6.6999999999999933E-3</c:v>
                </c:pt>
                <c:pt idx="7">
                  <c:v>5.8999999999999929E-3</c:v>
                </c:pt>
              </c:numCache>
            </c:numRef>
          </c:yVal>
          <c:smooth val="0"/>
          <c:extLst>
            <c:ext xmlns:c16="http://schemas.microsoft.com/office/drawing/2014/chart" uri="{C3380CC4-5D6E-409C-BE32-E72D297353CC}">
              <c16:uniqueId val="{00000001-B8B2-4E8F-B163-2A92EAB172AB}"/>
            </c:ext>
          </c:extLst>
        </c:ser>
        <c:dLbls>
          <c:showLegendKey val="0"/>
          <c:showVal val="0"/>
          <c:showCatName val="0"/>
          <c:showSerName val="0"/>
          <c:showPercent val="0"/>
          <c:showBubbleSize val="0"/>
        </c:dLbls>
        <c:axId val="238238720"/>
        <c:axId val="238244608"/>
      </c:scatterChart>
      <c:valAx>
        <c:axId val="238238720"/>
        <c:scaling>
          <c:orientation val="minMax"/>
        </c:scaling>
        <c:delete val="0"/>
        <c:axPos val="b"/>
        <c:numFmt formatCode="General" sourceLinked="1"/>
        <c:majorTickMark val="out"/>
        <c:minorTickMark val="none"/>
        <c:tickLblPos val="nextTo"/>
        <c:spPr>
          <a:ln>
            <a:solidFill>
              <a:schemeClr val="tx1"/>
            </a:solidFill>
          </a:ln>
        </c:spPr>
        <c:crossAx val="238244608"/>
        <c:crosses val="autoZero"/>
        <c:crossBetween val="midCat"/>
      </c:valAx>
      <c:valAx>
        <c:axId val="238244608"/>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38238720"/>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10データ'!$CJ$3</c:f>
              <c:strCache>
                <c:ptCount val="1"/>
                <c:pt idx="0">
                  <c:v>biotin rBC2LCN(1)</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10データ'!$CI$5:$CI$10</c:f>
              <c:numCache>
                <c:formatCode>General</c:formatCode>
                <c:ptCount val="6"/>
                <c:pt idx="0">
                  <c:v>4160</c:v>
                </c:pt>
                <c:pt idx="1">
                  <c:v>2080</c:v>
                </c:pt>
                <c:pt idx="2">
                  <c:v>1040</c:v>
                </c:pt>
                <c:pt idx="3">
                  <c:v>520</c:v>
                </c:pt>
                <c:pt idx="4">
                  <c:v>260</c:v>
                </c:pt>
                <c:pt idx="5">
                  <c:v>130</c:v>
                </c:pt>
              </c:numCache>
            </c:numRef>
          </c:xVal>
          <c:yVal>
            <c:numRef>
              <c:f>'LLOD 10データ'!$CN$5:$CN$10</c:f>
              <c:numCache>
                <c:formatCode>General</c:formatCode>
                <c:ptCount val="6"/>
                <c:pt idx="0">
                  <c:v>0.10903333333333333</c:v>
                </c:pt>
                <c:pt idx="1">
                  <c:v>5.913333333333326E-2</c:v>
                </c:pt>
                <c:pt idx="2">
                  <c:v>3.6066666666666601E-2</c:v>
                </c:pt>
                <c:pt idx="3">
                  <c:v>2.2733333333333331E-2</c:v>
                </c:pt>
                <c:pt idx="4">
                  <c:v>1.7899999999999968E-2</c:v>
                </c:pt>
                <c:pt idx="5">
                  <c:v>1.4233333333333266E-2</c:v>
                </c:pt>
              </c:numCache>
            </c:numRef>
          </c:yVal>
          <c:smooth val="0"/>
          <c:extLst>
            <c:ext xmlns:c16="http://schemas.microsoft.com/office/drawing/2014/chart" uri="{C3380CC4-5D6E-409C-BE32-E72D297353CC}">
              <c16:uniqueId val="{00000001-C9BC-4902-A013-0EDA320BB920}"/>
            </c:ext>
          </c:extLst>
        </c:ser>
        <c:dLbls>
          <c:showLegendKey val="0"/>
          <c:showVal val="0"/>
          <c:showCatName val="0"/>
          <c:showSerName val="0"/>
          <c:showPercent val="0"/>
          <c:showBubbleSize val="0"/>
        </c:dLbls>
        <c:axId val="238274432"/>
        <c:axId val="238275968"/>
      </c:scatterChart>
      <c:valAx>
        <c:axId val="238274432"/>
        <c:scaling>
          <c:orientation val="minMax"/>
        </c:scaling>
        <c:delete val="0"/>
        <c:axPos val="b"/>
        <c:numFmt formatCode="General" sourceLinked="1"/>
        <c:majorTickMark val="out"/>
        <c:minorTickMark val="none"/>
        <c:tickLblPos val="nextTo"/>
        <c:spPr>
          <a:ln>
            <a:solidFill>
              <a:schemeClr val="tx1"/>
            </a:solidFill>
          </a:ln>
        </c:spPr>
        <c:crossAx val="238275968"/>
        <c:crosses val="autoZero"/>
        <c:crossBetween val="midCat"/>
      </c:valAx>
      <c:valAx>
        <c:axId val="238275968"/>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38274432"/>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10データ'!$CJ$21</c:f>
              <c:strCache>
                <c:ptCount val="1"/>
                <c:pt idx="0">
                  <c:v>biotin rBC2LCN(2)</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10データ'!$CI$22:$CI$27</c:f>
              <c:numCache>
                <c:formatCode>General</c:formatCode>
                <c:ptCount val="6"/>
                <c:pt idx="0">
                  <c:v>4160</c:v>
                </c:pt>
                <c:pt idx="1">
                  <c:v>2080</c:v>
                </c:pt>
                <c:pt idx="2">
                  <c:v>1040</c:v>
                </c:pt>
                <c:pt idx="3">
                  <c:v>520</c:v>
                </c:pt>
                <c:pt idx="4">
                  <c:v>260</c:v>
                </c:pt>
                <c:pt idx="5">
                  <c:v>130</c:v>
                </c:pt>
              </c:numCache>
            </c:numRef>
          </c:xVal>
          <c:yVal>
            <c:numRef>
              <c:f>'LLOD 10データ'!$CN$22:$CN$27</c:f>
              <c:numCache>
                <c:formatCode>General</c:formatCode>
                <c:ptCount val="6"/>
                <c:pt idx="0">
                  <c:v>0.106833333333333</c:v>
                </c:pt>
                <c:pt idx="1">
                  <c:v>5.45E-2</c:v>
                </c:pt>
                <c:pt idx="2">
                  <c:v>3.3199999999999896E-2</c:v>
                </c:pt>
                <c:pt idx="3">
                  <c:v>2.3133333333333336E-2</c:v>
                </c:pt>
                <c:pt idx="4">
                  <c:v>1.6799999999999964E-2</c:v>
                </c:pt>
                <c:pt idx="5">
                  <c:v>1.4749999999999999E-2</c:v>
                </c:pt>
              </c:numCache>
            </c:numRef>
          </c:yVal>
          <c:smooth val="0"/>
          <c:extLst>
            <c:ext xmlns:c16="http://schemas.microsoft.com/office/drawing/2014/chart" uri="{C3380CC4-5D6E-409C-BE32-E72D297353CC}">
              <c16:uniqueId val="{00000001-A2B5-4A74-AF49-56DEF049A66B}"/>
            </c:ext>
          </c:extLst>
        </c:ser>
        <c:dLbls>
          <c:showLegendKey val="0"/>
          <c:showVal val="0"/>
          <c:showCatName val="0"/>
          <c:showSerName val="0"/>
          <c:showPercent val="0"/>
          <c:showBubbleSize val="0"/>
        </c:dLbls>
        <c:axId val="237585152"/>
        <c:axId val="237586688"/>
      </c:scatterChart>
      <c:valAx>
        <c:axId val="237585152"/>
        <c:scaling>
          <c:orientation val="minMax"/>
        </c:scaling>
        <c:delete val="0"/>
        <c:axPos val="b"/>
        <c:numFmt formatCode="General" sourceLinked="1"/>
        <c:majorTickMark val="out"/>
        <c:minorTickMark val="none"/>
        <c:tickLblPos val="nextTo"/>
        <c:spPr>
          <a:ln>
            <a:solidFill>
              <a:schemeClr val="tx1"/>
            </a:solidFill>
          </a:ln>
        </c:spPr>
        <c:crossAx val="237586688"/>
        <c:crosses val="autoZero"/>
        <c:crossBetween val="midCat"/>
      </c:valAx>
      <c:valAx>
        <c:axId val="237586688"/>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37585152"/>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10データ'!$CJ$38</c:f>
              <c:strCache>
                <c:ptCount val="1"/>
                <c:pt idx="0">
                  <c:v>biotin rBC2LCN(3)</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10データ'!$CI$39:$CI$45</c:f>
              <c:numCache>
                <c:formatCode>General</c:formatCode>
                <c:ptCount val="7"/>
                <c:pt idx="0">
                  <c:v>4160</c:v>
                </c:pt>
                <c:pt idx="1">
                  <c:v>2080</c:v>
                </c:pt>
                <c:pt idx="2">
                  <c:v>1040</c:v>
                </c:pt>
                <c:pt idx="3">
                  <c:v>520</c:v>
                </c:pt>
                <c:pt idx="4">
                  <c:v>260</c:v>
                </c:pt>
                <c:pt idx="5">
                  <c:v>130</c:v>
                </c:pt>
                <c:pt idx="6">
                  <c:v>65</c:v>
                </c:pt>
              </c:numCache>
            </c:numRef>
          </c:xVal>
          <c:yVal>
            <c:numRef>
              <c:f>'LLOD 10データ'!$CN$39:$CN$45</c:f>
              <c:numCache>
                <c:formatCode>General</c:formatCode>
                <c:ptCount val="7"/>
                <c:pt idx="0">
                  <c:v>9.9666666666666667E-2</c:v>
                </c:pt>
                <c:pt idx="1">
                  <c:v>5.2733333333333299E-2</c:v>
                </c:pt>
                <c:pt idx="2">
                  <c:v>3.216666666666667E-2</c:v>
                </c:pt>
                <c:pt idx="3">
                  <c:v>2.0299999999999933E-2</c:v>
                </c:pt>
                <c:pt idx="4">
                  <c:v>1.6399999999999967E-2</c:v>
                </c:pt>
                <c:pt idx="5">
                  <c:v>1.4266666666666601E-2</c:v>
                </c:pt>
                <c:pt idx="6">
                  <c:v>1.2333333333333335E-2</c:v>
                </c:pt>
              </c:numCache>
            </c:numRef>
          </c:yVal>
          <c:smooth val="0"/>
          <c:extLst>
            <c:ext xmlns:c16="http://schemas.microsoft.com/office/drawing/2014/chart" uri="{C3380CC4-5D6E-409C-BE32-E72D297353CC}">
              <c16:uniqueId val="{00000001-4F65-4C20-9800-31A566AEC8B9}"/>
            </c:ext>
          </c:extLst>
        </c:ser>
        <c:dLbls>
          <c:showLegendKey val="0"/>
          <c:showVal val="0"/>
          <c:showCatName val="0"/>
          <c:showSerName val="0"/>
          <c:showPercent val="0"/>
          <c:showBubbleSize val="0"/>
        </c:dLbls>
        <c:axId val="237620608"/>
        <c:axId val="237622400"/>
      </c:scatterChart>
      <c:valAx>
        <c:axId val="237620608"/>
        <c:scaling>
          <c:orientation val="minMax"/>
        </c:scaling>
        <c:delete val="0"/>
        <c:axPos val="b"/>
        <c:numFmt formatCode="General" sourceLinked="1"/>
        <c:majorTickMark val="out"/>
        <c:minorTickMark val="none"/>
        <c:tickLblPos val="nextTo"/>
        <c:spPr>
          <a:ln>
            <a:solidFill>
              <a:schemeClr val="tx1"/>
            </a:solidFill>
          </a:ln>
        </c:spPr>
        <c:crossAx val="237622400"/>
        <c:crosses val="autoZero"/>
        <c:crossBetween val="midCat"/>
      </c:valAx>
      <c:valAx>
        <c:axId val="237622400"/>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37620608"/>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10データ'!$DH$4</c:f>
              <c:strCache>
                <c:ptCount val="1"/>
                <c:pt idx="0">
                  <c:v>biotin rBC2LCN(1)</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10データ'!$DG$5:$DG$12</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10データ'!$DL$5:$DL$12</c:f>
              <c:numCache>
                <c:formatCode>General</c:formatCode>
                <c:ptCount val="8"/>
                <c:pt idx="0">
                  <c:v>9.2899999999999996E-2</c:v>
                </c:pt>
                <c:pt idx="1">
                  <c:v>5.1699999999999968E-2</c:v>
                </c:pt>
                <c:pt idx="2">
                  <c:v>3.0466666666666632E-2</c:v>
                </c:pt>
                <c:pt idx="3">
                  <c:v>1.9966666666666667E-2</c:v>
                </c:pt>
                <c:pt idx="4">
                  <c:v>1.5466666666666665E-2</c:v>
                </c:pt>
                <c:pt idx="5">
                  <c:v>1.2566666666666665E-2</c:v>
                </c:pt>
                <c:pt idx="6">
                  <c:v>1.2599999999999967E-2</c:v>
                </c:pt>
                <c:pt idx="7">
                  <c:v>1.2033333333333299E-2</c:v>
                </c:pt>
              </c:numCache>
            </c:numRef>
          </c:yVal>
          <c:smooth val="0"/>
          <c:extLst>
            <c:ext xmlns:c16="http://schemas.microsoft.com/office/drawing/2014/chart" uri="{C3380CC4-5D6E-409C-BE32-E72D297353CC}">
              <c16:uniqueId val="{00000001-0B5C-4AD6-BBCF-0150D70A8824}"/>
            </c:ext>
          </c:extLst>
        </c:ser>
        <c:dLbls>
          <c:showLegendKey val="0"/>
          <c:showVal val="0"/>
          <c:showCatName val="0"/>
          <c:showSerName val="0"/>
          <c:showPercent val="0"/>
          <c:showBubbleSize val="0"/>
        </c:dLbls>
        <c:axId val="238307200"/>
        <c:axId val="238308736"/>
      </c:scatterChart>
      <c:valAx>
        <c:axId val="238307200"/>
        <c:scaling>
          <c:orientation val="minMax"/>
        </c:scaling>
        <c:delete val="0"/>
        <c:axPos val="b"/>
        <c:numFmt formatCode="General" sourceLinked="1"/>
        <c:majorTickMark val="out"/>
        <c:minorTickMark val="none"/>
        <c:tickLblPos val="nextTo"/>
        <c:spPr>
          <a:ln>
            <a:solidFill>
              <a:schemeClr val="tx1"/>
            </a:solidFill>
          </a:ln>
        </c:spPr>
        <c:crossAx val="238308736"/>
        <c:crosses val="autoZero"/>
        <c:crossBetween val="midCat"/>
      </c:valAx>
      <c:valAx>
        <c:axId val="238308736"/>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38307200"/>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10データ'!$DH$20</c:f>
              <c:strCache>
                <c:ptCount val="1"/>
                <c:pt idx="0">
                  <c:v>biotin rBC2LCN(2)</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10データ'!$DG$22:$DG$28</c:f>
              <c:numCache>
                <c:formatCode>General</c:formatCode>
                <c:ptCount val="7"/>
                <c:pt idx="0">
                  <c:v>4160</c:v>
                </c:pt>
                <c:pt idx="1">
                  <c:v>2080</c:v>
                </c:pt>
                <c:pt idx="2">
                  <c:v>1040</c:v>
                </c:pt>
                <c:pt idx="3">
                  <c:v>520</c:v>
                </c:pt>
                <c:pt idx="4">
                  <c:v>260</c:v>
                </c:pt>
                <c:pt idx="5">
                  <c:v>130</c:v>
                </c:pt>
                <c:pt idx="6">
                  <c:v>65</c:v>
                </c:pt>
              </c:numCache>
            </c:numRef>
          </c:xVal>
          <c:yVal>
            <c:numRef>
              <c:f>'LLOD 10データ'!$DL$22:$DL$28</c:f>
              <c:numCache>
                <c:formatCode>General</c:formatCode>
                <c:ptCount val="7"/>
                <c:pt idx="0">
                  <c:v>0.10389999999999999</c:v>
                </c:pt>
                <c:pt idx="1">
                  <c:v>5.6100000000000004E-2</c:v>
                </c:pt>
                <c:pt idx="2">
                  <c:v>3.3566666666666661E-2</c:v>
                </c:pt>
                <c:pt idx="3">
                  <c:v>2.2333333333333334E-2</c:v>
                </c:pt>
                <c:pt idx="4">
                  <c:v>1.6799999999999933E-2</c:v>
                </c:pt>
                <c:pt idx="5">
                  <c:v>1.6433333333333269E-2</c:v>
                </c:pt>
                <c:pt idx="6">
                  <c:v>1.5699999999999933E-2</c:v>
                </c:pt>
              </c:numCache>
            </c:numRef>
          </c:yVal>
          <c:smooth val="0"/>
          <c:extLst>
            <c:ext xmlns:c16="http://schemas.microsoft.com/office/drawing/2014/chart" uri="{C3380CC4-5D6E-409C-BE32-E72D297353CC}">
              <c16:uniqueId val="{00000001-7489-4679-B9A3-5B38E87E2D78}"/>
            </c:ext>
          </c:extLst>
        </c:ser>
        <c:dLbls>
          <c:showLegendKey val="0"/>
          <c:showVal val="0"/>
          <c:showCatName val="0"/>
          <c:showSerName val="0"/>
          <c:showPercent val="0"/>
          <c:showBubbleSize val="0"/>
        </c:dLbls>
        <c:axId val="241042176"/>
        <c:axId val="241043712"/>
      </c:scatterChart>
      <c:valAx>
        <c:axId val="241042176"/>
        <c:scaling>
          <c:orientation val="minMax"/>
        </c:scaling>
        <c:delete val="0"/>
        <c:axPos val="b"/>
        <c:numFmt formatCode="General" sourceLinked="1"/>
        <c:majorTickMark val="out"/>
        <c:minorTickMark val="none"/>
        <c:tickLblPos val="nextTo"/>
        <c:spPr>
          <a:ln>
            <a:solidFill>
              <a:schemeClr val="tx1"/>
            </a:solidFill>
          </a:ln>
        </c:spPr>
        <c:crossAx val="241043712"/>
        <c:crosses val="autoZero"/>
        <c:crossBetween val="midCat"/>
      </c:valAx>
      <c:valAx>
        <c:axId val="241043712"/>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41042176"/>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10データ'!$DH$38</c:f>
              <c:strCache>
                <c:ptCount val="1"/>
                <c:pt idx="0">
                  <c:v>biotin rBC2LCN(3)</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10データ'!$DG$39:$DG$45</c:f>
              <c:numCache>
                <c:formatCode>General</c:formatCode>
                <c:ptCount val="7"/>
                <c:pt idx="0">
                  <c:v>4160</c:v>
                </c:pt>
                <c:pt idx="1">
                  <c:v>2080</c:v>
                </c:pt>
                <c:pt idx="2">
                  <c:v>1040</c:v>
                </c:pt>
                <c:pt idx="3">
                  <c:v>520</c:v>
                </c:pt>
                <c:pt idx="4">
                  <c:v>260</c:v>
                </c:pt>
                <c:pt idx="5">
                  <c:v>130</c:v>
                </c:pt>
                <c:pt idx="6">
                  <c:v>65</c:v>
                </c:pt>
              </c:numCache>
            </c:numRef>
          </c:xVal>
          <c:yVal>
            <c:numRef>
              <c:f>'LLOD 10データ'!$DL$39:$DL$45</c:f>
              <c:numCache>
                <c:formatCode>General</c:formatCode>
                <c:ptCount val="7"/>
                <c:pt idx="0">
                  <c:v>0.10509999999999999</c:v>
                </c:pt>
                <c:pt idx="1">
                  <c:v>5.489999999999997E-2</c:v>
                </c:pt>
                <c:pt idx="2">
                  <c:v>3.3533333333333332E-2</c:v>
                </c:pt>
                <c:pt idx="3">
                  <c:v>2.2599999999999999E-2</c:v>
                </c:pt>
                <c:pt idx="4">
                  <c:v>1.8699999999999967E-2</c:v>
                </c:pt>
                <c:pt idx="5">
                  <c:v>1.6299999999999999E-2</c:v>
                </c:pt>
                <c:pt idx="6">
                  <c:v>1.4399999999999934E-2</c:v>
                </c:pt>
              </c:numCache>
            </c:numRef>
          </c:yVal>
          <c:smooth val="0"/>
          <c:extLst>
            <c:ext xmlns:c16="http://schemas.microsoft.com/office/drawing/2014/chart" uri="{C3380CC4-5D6E-409C-BE32-E72D297353CC}">
              <c16:uniqueId val="{00000001-9FC6-4DA8-9D1F-D024A5C3E818}"/>
            </c:ext>
          </c:extLst>
        </c:ser>
        <c:dLbls>
          <c:showLegendKey val="0"/>
          <c:showVal val="0"/>
          <c:showCatName val="0"/>
          <c:showSerName val="0"/>
          <c:showPercent val="0"/>
          <c:showBubbleSize val="0"/>
        </c:dLbls>
        <c:axId val="241081728"/>
        <c:axId val="241095808"/>
      </c:scatterChart>
      <c:valAx>
        <c:axId val="241081728"/>
        <c:scaling>
          <c:orientation val="minMax"/>
        </c:scaling>
        <c:delete val="0"/>
        <c:axPos val="b"/>
        <c:numFmt formatCode="General" sourceLinked="1"/>
        <c:majorTickMark val="out"/>
        <c:minorTickMark val="none"/>
        <c:tickLblPos val="nextTo"/>
        <c:spPr>
          <a:ln>
            <a:solidFill>
              <a:schemeClr val="tx1"/>
            </a:solidFill>
          </a:ln>
        </c:spPr>
        <c:crossAx val="241095808"/>
        <c:crosses val="autoZero"/>
        <c:crossBetween val="midCat"/>
      </c:valAx>
      <c:valAx>
        <c:axId val="241095808"/>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41081728"/>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a:t>biotin method</a:t>
            </a:r>
          </a:p>
        </c:rich>
      </c:tx>
      <c:overlay val="0"/>
    </c:title>
    <c:autoTitleDeleted val="0"/>
    <c:plotArea>
      <c:layout/>
      <c:scatterChart>
        <c:scatterStyle val="lineMarker"/>
        <c:varyColors val="0"/>
        <c:ser>
          <c:idx val="1"/>
          <c:order val="1"/>
          <c:tx>
            <c:strRef>
              <c:f>'LLOD 10データ'!$CJ$3</c:f>
              <c:strCache>
                <c:ptCount val="1"/>
                <c:pt idx="0">
                  <c:v>biotin rBC2LCN(1)</c:v>
                </c:pt>
              </c:strCache>
            </c:strRef>
          </c:tx>
          <c:spPr>
            <a:ln w="28575">
              <a:noFill/>
            </a:ln>
          </c:spPr>
          <c:xVal>
            <c:numRef>
              <c:f>'LLOD 10データ'!$CI$5:$CI$10</c:f>
              <c:numCache>
                <c:formatCode>General</c:formatCode>
                <c:ptCount val="6"/>
                <c:pt idx="0">
                  <c:v>4160</c:v>
                </c:pt>
                <c:pt idx="1">
                  <c:v>2080</c:v>
                </c:pt>
                <c:pt idx="2">
                  <c:v>1040</c:v>
                </c:pt>
                <c:pt idx="3">
                  <c:v>520</c:v>
                </c:pt>
                <c:pt idx="4">
                  <c:v>260</c:v>
                </c:pt>
                <c:pt idx="5">
                  <c:v>130</c:v>
                </c:pt>
              </c:numCache>
            </c:numRef>
          </c:xVal>
          <c:yVal>
            <c:numRef>
              <c:f>'LLOD 10データ'!$CN$5:$CN$10</c:f>
              <c:numCache>
                <c:formatCode>General</c:formatCode>
                <c:ptCount val="6"/>
                <c:pt idx="0">
                  <c:v>0.10903333333333333</c:v>
                </c:pt>
                <c:pt idx="1">
                  <c:v>5.913333333333326E-2</c:v>
                </c:pt>
                <c:pt idx="2">
                  <c:v>3.6066666666666601E-2</c:v>
                </c:pt>
                <c:pt idx="3">
                  <c:v>2.2733333333333331E-2</c:v>
                </c:pt>
                <c:pt idx="4">
                  <c:v>1.7899999999999968E-2</c:v>
                </c:pt>
                <c:pt idx="5">
                  <c:v>1.4233333333333266E-2</c:v>
                </c:pt>
              </c:numCache>
            </c:numRef>
          </c:yVal>
          <c:smooth val="0"/>
          <c:extLst>
            <c:ext xmlns:c16="http://schemas.microsoft.com/office/drawing/2014/chart" uri="{C3380CC4-5D6E-409C-BE32-E72D297353CC}">
              <c16:uniqueId val="{00000000-8A06-43FE-B885-A5625E2D6E7E}"/>
            </c:ext>
          </c:extLst>
        </c:ser>
        <c:ser>
          <c:idx val="2"/>
          <c:order val="2"/>
          <c:tx>
            <c:strRef>
              <c:f>'LLOD 10データ'!$CJ$21</c:f>
              <c:strCache>
                <c:ptCount val="1"/>
                <c:pt idx="0">
                  <c:v>biotin rBC2LCN(2)</c:v>
                </c:pt>
              </c:strCache>
            </c:strRef>
          </c:tx>
          <c:spPr>
            <a:ln w="28575">
              <a:noFill/>
            </a:ln>
          </c:spPr>
          <c:xVal>
            <c:numRef>
              <c:f>'LLOD 10データ'!$CI$22:$CI$27</c:f>
              <c:numCache>
                <c:formatCode>General</c:formatCode>
                <c:ptCount val="6"/>
                <c:pt idx="0">
                  <c:v>4160</c:v>
                </c:pt>
                <c:pt idx="1">
                  <c:v>2080</c:v>
                </c:pt>
                <c:pt idx="2">
                  <c:v>1040</c:v>
                </c:pt>
                <c:pt idx="3">
                  <c:v>520</c:v>
                </c:pt>
                <c:pt idx="4">
                  <c:v>260</c:v>
                </c:pt>
                <c:pt idx="5">
                  <c:v>130</c:v>
                </c:pt>
              </c:numCache>
            </c:numRef>
          </c:xVal>
          <c:yVal>
            <c:numRef>
              <c:f>'LLOD 10データ'!$CN$22:$CN$27</c:f>
              <c:numCache>
                <c:formatCode>General</c:formatCode>
                <c:ptCount val="6"/>
                <c:pt idx="0">
                  <c:v>0.106833333333333</c:v>
                </c:pt>
                <c:pt idx="1">
                  <c:v>5.45E-2</c:v>
                </c:pt>
                <c:pt idx="2">
                  <c:v>3.3199999999999896E-2</c:v>
                </c:pt>
                <c:pt idx="3">
                  <c:v>2.3133333333333336E-2</c:v>
                </c:pt>
                <c:pt idx="4">
                  <c:v>1.6799999999999964E-2</c:v>
                </c:pt>
                <c:pt idx="5">
                  <c:v>1.4749999999999999E-2</c:v>
                </c:pt>
              </c:numCache>
            </c:numRef>
          </c:yVal>
          <c:smooth val="0"/>
          <c:extLst>
            <c:ext xmlns:c16="http://schemas.microsoft.com/office/drawing/2014/chart" uri="{C3380CC4-5D6E-409C-BE32-E72D297353CC}">
              <c16:uniqueId val="{00000001-8A06-43FE-B885-A5625E2D6E7E}"/>
            </c:ext>
          </c:extLst>
        </c:ser>
        <c:ser>
          <c:idx val="3"/>
          <c:order val="3"/>
          <c:tx>
            <c:strRef>
              <c:f>'LLOD 10データ'!$CJ$38</c:f>
              <c:strCache>
                <c:ptCount val="1"/>
                <c:pt idx="0">
                  <c:v>biotin rBC2LCN(3)</c:v>
                </c:pt>
              </c:strCache>
            </c:strRef>
          </c:tx>
          <c:spPr>
            <a:ln w="28575">
              <a:noFill/>
            </a:ln>
          </c:spPr>
          <c:xVal>
            <c:numRef>
              <c:f>'LLOD 10データ'!$CI$39:$CI$45</c:f>
              <c:numCache>
                <c:formatCode>General</c:formatCode>
                <c:ptCount val="7"/>
                <c:pt idx="0">
                  <c:v>4160</c:v>
                </c:pt>
                <c:pt idx="1">
                  <c:v>2080</c:v>
                </c:pt>
                <c:pt idx="2">
                  <c:v>1040</c:v>
                </c:pt>
                <c:pt idx="3">
                  <c:v>520</c:v>
                </c:pt>
                <c:pt idx="4">
                  <c:v>260</c:v>
                </c:pt>
                <c:pt idx="5">
                  <c:v>130</c:v>
                </c:pt>
                <c:pt idx="6">
                  <c:v>65</c:v>
                </c:pt>
              </c:numCache>
            </c:numRef>
          </c:xVal>
          <c:yVal>
            <c:numRef>
              <c:f>'LLOD 10データ'!$CN$39:$CN$45</c:f>
              <c:numCache>
                <c:formatCode>General</c:formatCode>
                <c:ptCount val="7"/>
                <c:pt idx="0">
                  <c:v>9.9666666666666667E-2</c:v>
                </c:pt>
                <c:pt idx="1">
                  <c:v>5.2733333333333299E-2</c:v>
                </c:pt>
                <c:pt idx="2">
                  <c:v>3.216666666666667E-2</c:v>
                </c:pt>
                <c:pt idx="3">
                  <c:v>2.0299999999999933E-2</c:v>
                </c:pt>
                <c:pt idx="4">
                  <c:v>1.6399999999999967E-2</c:v>
                </c:pt>
                <c:pt idx="5">
                  <c:v>1.4266666666666601E-2</c:v>
                </c:pt>
                <c:pt idx="6">
                  <c:v>1.2333333333333335E-2</c:v>
                </c:pt>
              </c:numCache>
            </c:numRef>
          </c:yVal>
          <c:smooth val="0"/>
          <c:extLst>
            <c:ext xmlns:c16="http://schemas.microsoft.com/office/drawing/2014/chart" uri="{C3380CC4-5D6E-409C-BE32-E72D297353CC}">
              <c16:uniqueId val="{00000002-8A06-43FE-B885-A5625E2D6E7E}"/>
            </c:ext>
          </c:extLst>
        </c:ser>
        <c:ser>
          <c:idx val="4"/>
          <c:order val="4"/>
          <c:tx>
            <c:strRef>
              <c:f>'LLOD 10データ'!$DH$4</c:f>
              <c:strCache>
                <c:ptCount val="1"/>
                <c:pt idx="0">
                  <c:v>biotin rBC2LCN(1)</c:v>
                </c:pt>
              </c:strCache>
            </c:strRef>
          </c:tx>
          <c:spPr>
            <a:ln w="28575">
              <a:noFill/>
            </a:ln>
          </c:spPr>
          <c:xVal>
            <c:numRef>
              <c:f>'LLOD 10データ'!$DG$5:$DG$12</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10データ'!$DL$5:$DL$12</c:f>
              <c:numCache>
                <c:formatCode>General</c:formatCode>
                <c:ptCount val="8"/>
                <c:pt idx="0">
                  <c:v>9.2899999999999996E-2</c:v>
                </c:pt>
                <c:pt idx="1">
                  <c:v>5.1699999999999968E-2</c:v>
                </c:pt>
                <c:pt idx="2">
                  <c:v>3.0466666666666632E-2</c:v>
                </c:pt>
                <c:pt idx="3">
                  <c:v>1.9966666666666667E-2</c:v>
                </c:pt>
                <c:pt idx="4">
                  <c:v>1.5466666666666665E-2</c:v>
                </c:pt>
                <c:pt idx="5">
                  <c:v>1.2566666666666665E-2</c:v>
                </c:pt>
                <c:pt idx="6">
                  <c:v>1.2599999999999967E-2</c:v>
                </c:pt>
                <c:pt idx="7">
                  <c:v>1.2033333333333299E-2</c:v>
                </c:pt>
              </c:numCache>
            </c:numRef>
          </c:yVal>
          <c:smooth val="0"/>
          <c:extLst>
            <c:ext xmlns:c16="http://schemas.microsoft.com/office/drawing/2014/chart" uri="{C3380CC4-5D6E-409C-BE32-E72D297353CC}">
              <c16:uniqueId val="{00000003-8A06-43FE-B885-A5625E2D6E7E}"/>
            </c:ext>
          </c:extLst>
        </c:ser>
        <c:ser>
          <c:idx val="5"/>
          <c:order val="5"/>
          <c:tx>
            <c:strRef>
              <c:f>'LLOD 10データ'!$DH$20</c:f>
              <c:strCache>
                <c:ptCount val="1"/>
                <c:pt idx="0">
                  <c:v>biotin rBC2LCN(2)</c:v>
                </c:pt>
              </c:strCache>
            </c:strRef>
          </c:tx>
          <c:spPr>
            <a:ln w="28575">
              <a:noFill/>
            </a:ln>
          </c:spPr>
          <c:xVal>
            <c:numRef>
              <c:f>'LLOD 10データ'!$DG$22:$DG$28</c:f>
              <c:numCache>
                <c:formatCode>General</c:formatCode>
                <c:ptCount val="7"/>
                <c:pt idx="0">
                  <c:v>4160</c:v>
                </c:pt>
                <c:pt idx="1">
                  <c:v>2080</c:v>
                </c:pt>
                <c:pt idx="2">
                  <c:v>1040</c:v>
                </c:pt>
                <c:pt idx="3">
                  <c:v>520</c:v>
                </c:pt>
                <c:pt idx="4">
                  <c:v>260</c:v>
                </c:pt>
                <c:pt idx="5">
                  <c:v>130</c:v>
                </c:pt>
                <c:pt idx="6">
                  <c:v>65</c:v>
                </c:pt>
              </c:numCache>
            </c:numRef>
          </c:xVal>
          <c:yVal>
            <c:numRef>
              <c:f>'LLOD 10データ'!$DL$22:$DL$28</c:f>
              <c:numCache>
                <c:formatCode>General</c:formatCode>
                <c:ptCount val="7"/>
                <c:pt idx="0">
                  <c:v>0.10389999999999999</c:v>
                </c:pt>
                <c:pt idx="1">
                  <c:v>5.6100000000000004E-2</c:v>
                </c:pt>
                <c:pt idx="2">
                  <c:v>3.3566666666666661E-2</c:v>
                </c:pt>
                <c:pt idx="3">
                  <c:v>2.2333333333333334E-2</c:v>
                </c:pt>
                <c:pt idx="4">
                  <c:v>1.6799999999999933E-2</c:v>
                </c:pt>
                <c:pt idx="5">
                  <c:v>1.6433333333333269E-2</c:v>
                </c:pt>
                <c:pt idx="6">
                  <c:v>1.5699999999999933E-2</c:v>
                </c:pt>
              </c:numCache>
            </c:numRef>
          </c:yVal>
          <c:smooth val="0"/>
          <c:extLst>
            <c:ext xmlns:c16="http://schemas.microsoft.com/office/drawing/2014/chart" uri="{C3380CC4-5D6E-409C-BE32-E72D297353CC}">
              <c16:uniqueId val="{00000004-8A06-43FE-B885-A5625E2D6E7E}"/>
            </c:ext>
          </c:extLst>
        </c:ser>
        <c:ser>
          <c:idx val="6"/>
          <c:order val="6"/>
          <c:tx>
            <c:strRef>
              <c:f>'LLOD 10データ'!$DH$38</c:f>
              <c:strCache>
                <c:ptCount val="1"/>
                <c:pt idx="0">
                  <c:v>biotin rBC2LCN(3)</c:v>
                </c:pt>
              </c:strCache>
            </c:strRef>
          </c:tx>
          <c:spPr>
            <a:ln w="28575">
              <a:noFill/>
            </a:ln>
          </c:spPr>
          <c:xVal>
            <c:numRef>
              <c:f>'LLOD 10データ'!$DG$39:$DG$45</c:f>
              <c:numCache>
                <c:formatCode>General</c:formatCode>
                <c:ptCount val="7"/>
                <c:pt idx="0">
                  <c:v>4160</c:v>
                </c:pt>
                <c:pt idx="1">
                  <c:v>2080</c:v>
                </c:pt>
                <c:pt idx="2">
                  <c:v>1040</c:v>
                </c:pt>
                <c:pt idx="3">
                  <c:v>520</c:v>
                </c:pt>
                <c:pt idx="4">
                  <c:v>260</c:v>
                </c:pt>
                <c:pt idx="5">
                  <c:v>130</c:v>
                </c:pt>
                <c:pt idx="6">
                  <c:v>65</c:v>
                </c:pt>
              </c:numCache>
            </c:numRef>
          </c:xVal>
          <c:yVal>
            <c:numRef>
              <c:f>'LLOD 10データ'!$DL$39:$DL$45</c:f>
              <c:numCache>
                <c:formatCode>General</c:formatCode>
                <c:ptCount val="7"/>
                <c:pt idx="0">
                  <c:v>0.10509999999999999</c:v>
                </c:pt>
                <c:pt idx="1">
                  <c:v>5.489999999999997E-2</c:v>
                </c:pt>
                <c:pt idx="2">
                  <c:v>3.3533333333333332E-2</c:v>
                </c:pt>
                <c:pt idx="3">
                  <c:v>2.2599999999999999E-2</c:v>
                </c:pt>
                <c:pt idx="4">
                  <c:v>1.8699999999999967E-2</c:v>
                </c:pt>
                <c:pt idx="5">
                  <c:v>1.6299999999999999E-2</c:v>
                </c:pt>
                <c:pt idx="6">
                  <c:v>1.4399999999999934E-2</c:v>
                </c:pt>
              </c:numCache>
            </c:numRef>
          </c:yVal>
          <c:smooth val="0"/>
          <c:extLst>
            <c:ext xmlns:c16="http://schemas.microsoft.com/office/drawing/2014/chart" uri="{C3380CC4-5D6E-409C-BE32-E72D297353CC}">
              <c16:uniqueId val="{00000005-8A06-43FE-B885-A5625E2D6E7E}"/>
            </c:ext>
          </c:extLst>
        </c:ser>
        <c:ser>
          <c:idx val="7"/>
          <c:order val="7"/>
          <c:tx>
            <c:strRef>
              <c:f>'LLOD 10データ'!$EF$4</c:f>
              <c:strCache>
                <c:ptCount val="1"/>
                <c:pt idx="0">
                  <c:v>biotin rBC2LCN(1)</c:v>
                </c:pt>
              </c:strCache>
            </c:strRef>
          </c:tx>
          <c:spPr>
            <a:ln w="28575">
              <a:noFill/>
            </a:ln>
          </c:spPr>
          <c:xVal>
            <c:numRef>
              <c:f>'LLOD 10データ'!$EE$5:$EE$10</c:f>
              <c:numCache>
                <c:formatCode>General</c:formatCode>
                <c:ptCount val="6"/>
                <c:pt idx="0">
                  <c:v>4160</c:v>
                </c:pt>
                <c:pt idx="1">
                  <c:v>2080</c:v>
                </c:pt>
                <c:pt idx="2">
                  <c:v>1040</c:v>
                </c:pt>
                <c:pt idx="3">
                  <c:v>520</c:v>
                </c:pt>
                <c:pt idx="4">
                  <c:v>260</c:v>
                </c:pt>
                <c:pt idx="5">
                  <c:v>130</c:v>
                </c:pt>
              </c:numCache>
            </c:numRef>
          </c:xVal>
          <c:yVal>
            <c:numRef>
              <c:f>'LLOD 10データ'!$EJ$5:$EJ$10</c:f>
              <c:numCache>
                <c:formatCode>General</c:formatCode>
                <c:ptCount val="6"/>
                <c:pt idx="0">
                  <c:v>0.1008</c:v>
                </c:pt>
                <c:pt idx="1">
                  <c:v>5.3066666666666568E-2</c:v>
                </c:pt>
                <c:pt idx="2">
                  <c:v>3.1133333333333301E-2</c:v>
                </c:pt>
                <c:pt idx="3">
                  <c:v>2.1033333333333265E-2</c:v>
                </c:pt>
                <c:pt idx="4">
                  <c:v>1.52333333333333E-2</c:v>
                </c:pt>
                <c:pt idx="5">
                  <c:v>1.24E-2</c:v>
                </c:pt>
              </c:numCache>
            </c:numRef>
          </c:yVal>
          <c:smooth val="0"/>
          <c:extLst>
            <c:ext xmlns:c16="http://schemas.microsoft.com/office/drawing/2014/chart" uri="{C3380CC4-5D6E-409C-BE32-E72D297353CC}">
              <c16:uniqueId val="{00000006-8A06-43FE-B885-A5625E2D6E7E}"/>
            </c:ext>
          </c:extLst>
        </c:ser>
        <c:ser>
          <c:idx val="8"/>
          <c:order val="8"/>
          <c:tx>
            <c:strRef>
              <c:f>'LLOD 10データ'!$EF$21</c:f>
              <c:strCache>
                <c:ptCount val="1"/>
                <c:pt idx="0">
                  <c:v>biotin rBC2LCN</c:v>
                </c:pt>
              </c:strCache>
            </c:strRef>
          </c:tx>
          <c:spPr>
            <a:ln w="28575">
              <a:noFill/>
            </a:ln>
          </c:spPr>
          <c:xVal>
            <c:numRef>
              <c:f>'LLOD 10データ'!$EE$22:$EE$27</c:f>
              <c:numCache>
                <c:formatCode>General</c:formatCode>
                <c:ptCount val="6"/>
                <c:pt idx="0">
                  <c:v>4160</c:v>
                </c:pt>
                <c:pt idx="1">
                  <c:v>2080</c:v>
                </c:pt>
                <c:pt idx="2">
                  <c:v>1040</c:v>
                </c:pt>
                <c:pt idx="3">
                  <c:v>520</c:v>
                </c:pt>
                <c:pt idx="4">
                  <c:v>260</c:v>
                </c:pt>
                <c:pt idx="5">
                  <c:v>130</c:v>
                </c:pt>
              </c:numCache>
            </c:numRef>
          </c:xVal>
          <c:yVal>
            <c:numRef>
              <c:f>'LLOD 10データ'!$EJ$22:$EJ$27</c:f>
              <c:numCache>
                <c:formatCode>General</c:formatCode>
                <c:ptCount val="6"/>
                <c:pt idx="0">
                  <c:v>0.10223333333333297</c:v>
                </c:pt>
                <c:pt idx="1">
                  <c:v>5.306666666666663E-2</c:v>
                </c:pt>
                <c:pt idx="2">
                  <c:v>2.9899999999999968E-2</c:v>
                </c:pt>
                <c:pt idx="3">
                  <c:v>1.8966666666666666E-2</c:v>
                </c:pt>
                <c:pt idx="4">
                  <c:v>1.47333333333333E-2</c:v>
                </c:pt>
                <c:pt idx="5">
                  <c:v>1.2233333333333268E-2</c:v>
                </c:pt>
              </c:numCache>
            </c:numRef>
          </c:yVal>
          <c:smooth val="0"/>
          <c:extLst>
            <c:ext xmlns:c16="http://schemas.microsoft.com/office/drawing/2014/chart" uri="{C3380CC4-5D6E-409C-BE32-E72D297353CC}">
              <c16:uniqueId val="{00000007-8A06-43FE-B885-A5625E2D6E7E}"/>
            </c:ext>
          </c:extLst>
        </c:ser>
        <c:ser>
          <c:idx val="9"/>
          <c:order val="9"/>
          <c:tx>
            <c:strRef>
              <c:f>'LLOD 10データ'!$EF$38</c:f>
              <c:strCache>
                <c:ptCount val="1"/>
                <c:pt idx="0">
                  <c:v>biotin rBC2LCN(3)</c:v>
                </c:pt>
              </c:strCache>
            </c:strRef>
          </c:tx>
          <c:spPr>
            <a:ln w="28575">
              <a:noFill/>
            </a:ln>
          </c:spPr>
          <c:xVal>
            <c:numRef>
              <c:f>'LLOD 10データ'!$EE$39:$EE$44</c:f>
              <c:numCache>
                <c:formatCode>General</c:formatCode>
                <c:ptCount val="6"/>
                <c:pt idx="0">
                  <c:v>4160</c:v>
                </c:pt>
                <c:pt idx="1">
                  <c:v>2080</c:v>
                </c:pt>
                <c:pt idx="2">
                  <c:v>1040</c:v>
                </c:pt>
                <c:pt idx="3">
                  <c:v>520</c:v>
                </c:pt>
                <c:pt idx="4">
                  <c:v>260</c:v>
                </c:pt>
                <c:pt idx="5">
                  <c:v>130</c:v>
                </c:pt>
              </c:numCache>
            </c:numRef>
          </c:xVal>
          <c:yVal>
            <c:numRef>
              <c:f>'LLOD 10データ'!$EJ$39:$EJ$44</c:f>
              <c:numCache>
                <c:formatCode>General</c:formatCode>
                <c:ptCount val="6"/>
                <c:pt idx="0">
                  <c:v>9.1799999999999937E-2</c:v>
                </c:pt>
                <c:pt idx="1">
                  <c:v>4.9433333333333294E-2</c:v>
                </c:pt>
                <c:pt idx="2">
                  <c:v>3.0133333333333262E-2</c:v>
                </c:pt>
                <c:pt idx="3">
                  <c:v>1.73666666666666E-2</c:v>
                </c:pt>
                <c:pt idx="4">
                  <c:v>1.5333333333333301E-2</c:v>
                </c:pt>
                <c:pt idx="5">
                  <c:v>7.6999999999999976E-3</c:v>
                </c:pt>
              </c:numCache>
            </c:numRef>
          </c:yVal>
          <c:smooth val="0"/>
          <c:extLst>
            <c:ext xmlns:c16="http://schemas.microsoft.com/office/drawing/2014/chart" uri="{C3380CC4-5D6E-409C-BE32-E72D297353CC}">
              <c16:uniqueId val="{00000008-8A06-43FE-B885-A5625E2D6E7E}"/>
            </c:ext>
          </c:extLst>
        </c:ser>
        <c:ser>
          <c:idx val="0"/>
          <c:order val="0"/>
          <c:tx>
            <c:strRef>
              <c:f>'LLOD 10データ'!$EF$54</c:f>
              <c:strCache>
                <c:ptCount val="1"/>
                <c:pt idx="0">
                  <c:v>biotin rBC2LCN</c:v>
                </c:pt>
              </c:strCache>
            </c:strRef>
          </c:tx>
          <c:spPr>
            <a:ln w="28575">
              <a:noFill/>
            </a:ln>
          </c:spPr>
          <c:marker>
            <c:spPr>
              <a:solidFill>
                <a:schemeClr val="tx1"/>
              </a:solidFill>
              <a:ln>
                <a:noFill/>
              </a:ln>
            </c:spPr>
          </c:marker>
          <c:xVal>
            <c:numRef>
              <c:f>'LLOD 10データ'!$EE$56:$EE$61</c:f>
              <c:numCache>
                <c:formatCode>General</c:formatCode>
                <c:ptCount val="6"/>
                <c:pt idx="0">
                  <c:v>4160</c:v>
                </c:pt>
                <c:pt idx="1">
                  <c:v>2080</c:v>
                </c:pt>
                <c:pt idx="2">
                  <c:v>1040</c:v>
                </c:pt>
                <c:pt idx="3">
                  <c:v>520</c:v>
                </c:pt>
                <c:pt idx="4">
                  <c:v>260</c:v>
                </c:pt>
                <c:pt idx="5">
                  <c:v>130</c:v>
                </c:pt>
              </c:numCache>
            </c:numRef>
          </c:xVal>
          <c:yVal>
            <c:numRef>
              <c:f>'LLOD 10データ'!$EJ$56:$EJ$61</c:f>
              <c:numCache>
                <c:formatCode>General</c:formatCode>
                <c:ptCount val="6"/>
                <c:pt idx="0">
                  <c:v>9.3366666666666639E-2</c:v>
                </c:pt>
                <c:pt idx="1">
                  <c:v>4.9999999999999933E-2</c:v>
                </c:pt>
                <c:pt idx="2">
                  <c:v>2.8899999999999936E-2</c:v>
                </c:pt>
                <c:pt idx="3">
                  <c:v>2.07E-2</c:v>
                </c:pt>
                <c:pt idx="4">
                  <c:v>1.6233333333333301E-2</c:v>
                </c:pt>
                <c:pt idx="5">
                  <c:v>8.8999999999999965E-3</c:v>
                </c:pt>
              </c:numCache>
            </c:numRef>
          </c:yVal>
          <c:smooth val="0"/>
          <c:extLst>
            <c:ext xmlns:c16="http://schemas.microsoft.com/office/drawing/2014/chart" uri="{C3380CC4-5D6E-409C-BE32-E72D297353CC}">
              <c16:uniqueId val="{00000009-8A06-43FE-B885-A5625E2D6E7E}"/>
            </c:ext>
          </c:extLst>
        </c:ser>
        <c:dLbls>
          <c:showLegendKey val="0"/>
          <c:showVal val="0"/>
          <c:showCatName val="0"/>
          <c:showSerName val="0"/>
          <c:showPercent val="0"/>
          <c:showBubbleSize val="0"/>
        </c:dLbls>
        <c:axId val="241181056"/>
        <c:axId val="241182976"/>
      </c:scatterChart>
      <c:valAx>
        <c:axId val="241181056"/>
        <c:scaling>
          <c:orientation val="minMax"/>
        </c:scaling>
        <c:delete val="0"/>
        <c:axPos val="b"/>
        <c:numFmt formatCode="General" sourceLinked="1"/>
        <c:majorTickMark val="out"/>
        <c:minorTickMark val="none"/>
        <c:tickLblPos val="nextTo"/>
        <c:spPr>
          <a:ln>
            <a:solidFill>
              <a:schemeClr val="tx1"/>
            </a:solidFill>
          </a:ln>
        </c:spPr>
        <c:crossAx val="241182976"/>
        <c:crosses val="autoZero"/>
        <c:crossBetween val="midCat"/>
      </c:valAx>
      <c:valAx>
        <c:axId val="241182976"/>
        <c:scaling>
          <c:orientation val="minMax"/>
          <c:max val="0.16000000000000003"/>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41181056"/>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LLOD比較!$F$38</c:f>
              <c:strCache>
                <c:ptCount val="1"/>
                <c:pt idx="0">
                  <c:v>rBC2LCN-PSS(3)</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LLOD比較!$E$39:$E$46</c:f>
              <c:numCache>
                <c:formatCode>General</c:formatCode>
                <c:ptCount val="8"/>
                <c:pt idx="0">
                  <c:v>4160</c:v>
                </c:pt>
                <c:pt idx="1">
                  <c:v>2080</c:v>
                </c:pt>
                <c:pt idx="2">
                  <c:v>1040</c:v>
                </c:pt>
                <c:pt idx="3">
                  <c:v>520</c:v>
                </c:pt>
                <c:pt idx="4">
                  <c:v>260</c:v>
                </c:pt>
                <c:pt idx="5">
                  <c:v>130</c:v>
                </c:pt>
                <c:pt idx="6">
                  <c:v>65</c:v>
                </c:pt>
                <c:pt idx="7">
                  <c:v>32.5</c:v>
                </c:pt>
              </c:numCache>
            </c:numRef>
          </c:xVal>
          <c:yVal>
            <c:numRef>
              <c:f>LLOD比較!$J$39:$J$46</c:f>
              <c:numCache>
                <c:formatCode>General</c:formatCode>
                <c:ptCount val="8"/>
                <c:pt idx="0">
                  <c:v>0.11559999999999966</c:v>
                </c:pt>
                <c:pt idx="1">
                  <c:v>5.9033333333333299E-2</c:v>
                </c:pt>
                <c:pt idx="2">
                  <c:v>3.1666666666666628E-2</c:v>
                </c:pt>
                <c:pt idx="3">
                  <c:v>1.7733333333333299E-2</c:v>
                </c:pt>
                <c:pt idx="4">
                  <c:v>1.1166666666666632E-2</c:v>
                </c:pt>
                <c:pt idx="5">
                  <c:v>8.7333333333333273E-3</c:v>
                </c:pt>
                <c:pt idx="6">
                  <c:v>6.6999999999999933E-3</c:v>
                </c:pt>
                <c:pt idx="7">
                  <c:v>5.8999999999999929E-3</c:v>
                </c:pt>
              </c:numCache>
            </c:numRef>
          </c:yVal>
          <c:smooth val="0"/>
          <c:extLst>
            <c:ext xmlns:c16="http://schemas.microsoft.com/office/drawing/2014/chart" uri="{C3380CC4-5D6E-409C-BE32-E72D297353CC}">
              <c16:uniqueId val="{00000001-EF63-4990-B733-44ED436AD0A9}"/>
            </c:ext>
          </c:extLst>
        </c:ser>
        <c:dLbls>
          <c:showLegendKey val="0"/>
          <c:showVal val="0"/>
          <c:showCatName val="0"/>
          <c:showSerName val="0"/>
          <c:showPercent val="0"/>
          <c:showBubbleSize val="0"/>
        </c:dLbls>
        <c:axId val="236979328"/>
        <c:axId val="236980864"/>
      </c:scatterChart>
      <c:valAx>
        <c:axId val="236979328"/>
        <c:scaling>
          <c:orientation val="minMax"/>
        </c:scaling>
        <c:delete val="0"/>
        <c:axPos val="b"/>
        <c:numFmt formatCode="General" sourceLinked="1"/>
        <c:majorTickMark val="out"/>
        <c:minorTickMark val="none"/>
        <c:tickLblPos val="nextTo"/>
        <c:spPr>
          <a:ln>
            <a:solidFill>
              <a:schemeClr val="tx1"/>
            </a:solidFill>
          </a:ln>
        </c:spPr>
        <c:crossAx val="236980864"/>
        <c:crosses val="autoZero"/>
        <c:crossBetween val="midCat"/>
      </c:valAx>
      <c:valAx>
        <c:axId val="236980864"/>
        <c:scaling>
          <c:orientation val="minMax"/>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6979328"/>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b="0"/>
              <a:t>LLOD </a:t>
            </a:r>
            <a:r>
              <a:rPr lang="ja-JP" altLang="en-US" b="0"/>
              <a:t>比較</a:t>
            </a:r>
          </a:p>
        </c:rich>
      </c:tx>
      <c:overlay val="1"/>
    </c:title>
    <c:autoTitleDeleted val="0"/>
    <c:plotArea>
      <c:layout/>
      <c:barChart>
        <c:barDir val="col"/>
        <c:grouping val="clustered"/>
        <c:varyColors val="0"/>
        <c:ser>
          <c:idx val="0"/>
          <c:order val="0"/>
          <c:spPr>
            <a:solidFill>
              <a:schemeClr val="tx1"/>
            </a:solidFill>
            <a:ln>
              <a:noFill/>
            </a:ln>
          </c:spPr>
          <c:invertIfNegative val="0"/>
          <c:errBars>
            <c:errBarType val="both"/>
            <c:errValType val="cust"/>
            <c:noEndCap val="0"/>
            <c:plus>
              <c:numRef>
                <c:f>'LLOD 10データ'!$FA$34:$FB$34</c:f>
                <c:numCache>
                  <c:formatCode>General</c:formatCode>
                  <c:ptCount val="2"/>
                  <c:pt idx="0">
                    <c:v>57.803306647527904</c:v>
                  </c:pt>
                  <c:pt idx="1">
                    <c:v>175.44201973322788</c:v>
                  </c:pt>
                </c:numCache>
              </c:numRef>
            </c:plus>
            <c:minus>
              <c:numRef>
                <c:f>'LLOD 10データ'!$FA$34:$FB$34</c:f>
                <c:numCache>
                  <c:formatCode>General</c:formatCode>
                  <c:ptCount val="2"/>
                  <c:pt idx="0">
                    <c:v>57.803306647527904</c:v>
                  </c:pt>
                  <c:pt idx="1">
                    <c:v>175.44201973322788</c:v>
                  </c:pt>
                </c:numCache>
              </c:numRef>
            </c:minus>
          </c:errBars>
          <c:cat>
            <c:strRef>
              <c:f>'LLOD 10データ'!$FA$22:$FB$22</c:f>
              <c:strCache>
                <c:ptCount val="2"/>
                <c:pt idx="0">
                  <c:v>PS method</c:v>
                </c:pt>
                <c:pt idx="1">
                  <c:v>Biotin method</c:v>
                </c:pt>
              </c:strCache>
            </c:strRef>
          </c:cat>
          <c:val>
            <c:numRef>
              <c:f>'LLOD 10データ'!$FA$33:$FB$33</c:f>
              <c:numCache>
                <c:formatCode>General</c:formatCode>
                <c:ptCount val="2"/>
                <c:pt idx="0">
                  <c:v>113.14636548086432</c:v>
                </c:pt>
                <c:pt idx="1">
                  <c:v>255.57134038661229</c:v>
                </c:pt>
              </c:numCache>
            </c:numRef>
          </c:val>
          <c:extLst>
            <c:ext xmlns:c16="http://schemas.microsoft.com/office/drawing/2014/chart" uri="{C3380CC4-5D6E-409C-BE32-E72D297353CC}">
              <c16:uniqueId val="{00000000-5BFA-48FE-A931-3A3A0CE795D9}"/>
            </c:ext>
          </c:extLst>
        </c:ser>
        <c:dLbls>
          <c:showLegendKey val="0"/>
          <c:showVal val="0"/>
          <c:showCatName val="0"/>
          <c:showSerName val="0"/>
          <c:showPercent val="0"/>
          <c:showBubbleSize val="0"/>
        </c:dLbls>
        <c:gapWidth val="150"/>
        <c:axId val="241204224"/>
        <c:axId val="241214208"/>
      </c:barChart>
      <c:catAx>
        <c:axId val="241204224"/>
        <c:scaling>
          <c:orientation val="minMax"/>
        </c:scaling>
        <c:delete val="0"/>
        <c:axPos val="b"/>
        <c:numFmt formatCode="General" sourceLinked="0"/>
        <c:majorTickMark val="out"/>
        <c:minorTickMark val="none"/>
        <c:tickLblPos val="nextTo"/>
        <c:spPr>
          <a:ln>
            <a:solidFill>
              <a:schemeClr val="tx1"/>
            </a:solidFill>
          </a:ln>
        </c:spPr>
        <c:crossAx val="241214208"/>
        <c:crosses val="autoZero"/>
        <c:auto val="1"/>
        <c:lblAlgn val="ctr"/>
        <c:lblOffset val="100"/>
        <c:noMultiLvlLbl val="0"/>
      </c:catAx>
      <c:valAx>
        <c:axId val="241214208"/>
        <c:scaling>
          <c:orientation val="minMax"/>
        </c:scaling>
        <c:delete val="0"/>
        <c:axPos val="l"/>
        <c:title>
          <c:tx>
            <c:rich>
              <a:bodyPr rot="-5400000" vert="horz"/>
              <a:lstStyle/>
              <a:p>
                <a:pPr>
                  <a:defRPr b="0"/>
                </a:pPr>
                <a:r>
                  <a:rPr lang="en-US" altLang="en-US" b="0"/>
                  <a:t>LLOD (cells/mL)</a:t>
                </a:r>
              </a:p>
            </c:rich>
          </c:tx>
          <c:overlay val="0"/>
        </c:title>
        <c:numFmt formatCode="General" sourceLinked="1"/>
        <c:majorTickMark val="out"/>
        <c:minorTickMark val="none"/>
        <c:tickLblPos val="nextTo"/>
        <c:spPr>
          <a:ln>
            <a:solidFill>
              <a:schemeClr val="tx1"/>
            </a:solidFill>
          </a:ln>
        </c:spPr>
        <c:crossAx val="241204224"/>
        <c:crosses val="autoZero"/>
        <c:crossBetween val="between"/>
      </c:valAx>
    </c:plotArea>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b="0"/>
              <a:t>blank </a:t>
            </a:r>
            <a:r>
              <a:rPr lang="ja-JP" altLang="en-US" b="0"/>
              <a:t>比較</a:t>
            </a:r>
          </a:p>
        </c:rich>
      </c:tx>
      <c:overlay val="1"/>
    </c:title>
    <c:autoTitleDeleted val="0"/>
    <c:plotArea>
      <c:layout/>
      <c:barChart>
        <c:barDir val="col"/>
        <c:grouping val="clustered"/>
        <c:varyColors val="0"/>
        <c:ser>
          <c:idx val="0"/>
          <c:order val="0"/>
          <c:spPr>
            <a:solidFill>
              <a:schemeClr val="tx1"/>
            </a:solidFill>
            <a:ln>
              <a:noFill/>
            </a:ln>
          </c:spPr>
          <c:invertIfNegative val="0"/>
          <c:errBars>
            <c:errBarType val="both"/>
            <c:errValType val="cust"/>
            <c:noEndCap val="0"/>
            <c:plus>
              <c:numRef>
                <c:f>'LLOD 10データ'!$FA$55:$FB$55</c:f>
                <c:numCache>
                  <c:formatCode>General</c:formatCode>
                  <c:ptCount val="2"/>
                  <c:pt idx="0">
                    <c:v>3.601954202106703E-4</c:v>
                  </c:pt>
                  <c:pt idx="1">
                    <c:v>2.2488433240882527E-3</c:v>
                  </c:pt>
                </c:numCache>
              </c:numRef>
            </c:plus>
            <c:minus>
              <c:numRef>
                <c:f>'LLOD 10データ'!$FA$55:$FB$55</c:f>
                <c:numCache>
                  <c:formatCode>General</c:formatCode>
                  <c:ptCount val="2"/>
                  <c:pt idx="0">
                    <c:v>3.601954202106703E-4</c:v>
                  </c:pt>
                  <c:pt idx="1">
                    <c:v>2.2488433240882527E-3</c:v>
                  </c:pt>
                </c:numCache>
              </c:numRef>
            </c:minus>
          </c:errBars>
          <c:cat>
            <c:strRef>
              <c:f>'LLOD 10データ'!$FA$43:$FB$43</c:f>
              <c:strCache>
                <c:ptCount val="2"/>
                <c:pt idx="0">
                  <c:v>PS method</c:v>
                </c:pt>
                <c:pt idx="1">
                  <c:v>Biotin method</c:v>
                </c:pt>
              </c:strCache>
            </c:strRef>
          </c:cat>
          <c:val>
            <c:numRef>
              <c:f>'LLOD 10データ'!$FA$54:$FB$54</c:f>
              <c:numCache>
                <c:formatCode>General</c:formatCode>
                <c:ptCount val="2"/>
                <c:pt idx="0">
                  <c:v>5.4633333333333296E-3</c:v>
                </c:pt>
                <c:pt idx="1">
                  <c:v>1.3089999999999963E-2</c:v>
                </c:pt>
              </c:numCache>
            </c:numRef>
          </c:val>
          <c:extLst>
            <c:ext xmlns:c16="http://schemas.microsoft.com/office/drawing/2014/chart" uri="{C3380CC4-5D6E-409C-BE32-E72D297353CC}">
              <c16:uniqueId val="{00000000-BCA0-417F-8B3A-EDA9A2949E77}"/>
            </c:ext>
          </c:extLst>
        </c:ser>
        <c:dLbls>
          <c:showLegendKey val="0"/>
          <c:showVal val="0"/>
          <c:showCatName val="0"/>
          <c:showSerName val="0"/>
          <c:showPercent val="0"/>
          <c:showBubbleSize val="0"/>
        </c:dLbls>
        <c:gapWidth val="150"/>
        <c:axId val="241239168"/>
        <c:axId val="241240704"/>
      </c:barChart>
      <c:catAx>
        <c:axId val="241239168"/>
        <c:scaling>
          <c:orientation val="minMax"/>
        </c:scaling>
        <c:delete val="0"/>
        <c:axPos val="b"/>
        <c:numFmt formatCode="General" sourceLinked="0"/>
        <c:majorTickMark val="out"/>
        <c:minorTickMark val="none"/>
        <c:tickLblPos val="nextTo"/>
        <c:spPr>
          <a:ln>
            <a:solidFill>
              <a:schemeClr val="tx1"/>
            </a:solidFill>
          </a:ln>
        </c:spPr>
        <c:crossAx val="241240704"/>
        <c:crosses val="autoZero"/>
        <c:auto val="1"/>
        <c:lblAlgn val="ctr"/>
        <c:lblOffset val="100"/>
        <c:noMultiLvlLbl val="0"/>
      </c:catAx>
      <c:valAx>
        <c:axId val="241240704"/>
        <c:scaling>
          <c:orientation val="minMax"/>
        </c:scaling>
        <c:delete val="0"/>
        <c:axPos val="l"/>
        <c:title>
          <c:tx>
            <c:rich>
              <a:bodyPr rot="-5400000" vert="horz"/>
              <a:lstStyle/>
              <a:p>
                <a:pPr>
                  <a:defRPr b="0"/>
                </a:pPr>
                <a:r>
                  <a:rPr lang="en-US" altLang="en-US" b="0"/>
                  <a:t>LLOD (cells/mL)</a:t>
                </a:r>
              </a:p>
            </c:rich>
          </c:tx>
          <c:overlay val="0"/>
        </c:title>
        <c:numFmt formatCode="General" sourceLinked="1"/>
        <c:majorTickMark val="out"/>
        <c:minorTickMark val="none"/>
        <c:tickLblPos val="nextTo"/>
        <c:spPr>
          <a:ln>
            <a:solidFill>
              <a:schemeClr val="tx1"/>
            </a:solidFill>
          </a:ln>
        </c:spPr>
        <c:crossAx val="241239168"/>
        <c:crosses val="autoZero"/>
        <c:crossBetween val="between"/>
      </c:valAx>
    </c:plotArea>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10データ'!$BB$3</c:f>
              <c:strCache>
                <c:ptCount val="1"/>
                <c:pt idx="0">
                  <c:v>rBC2LCN-PSS(1)</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10データ'!$BA$5:$BA$10</c:f>
              <c:numCache>
                <c:formatCode>General</c:formatCode>
                <c:ptCount val="6"/>
                <c:pt idx="0">
                  <c:v>4160</c:v>
                </c:pt>
                <c:pt idx="1">
                  <c:v>2080</c:v>
                </c:pt>
                <c:pt idx="2">
                  <c:v>1040</c:v>
                </c:pt>
                <c:pt idx="3">
                  <c:v>520</c:v>
                </c:pt>
                <c:pt idx="4">
                  <c:v>260</c:v>
                </c:pt>
                <c:pt idx="5">
                  <c:v>130</c:v>
                </c:pt>
              </c:numCache>
            </c:numRef>
          </c:xVal>
          <c:yVal>
            <c:numRef>
              <c:f>'LLOD 10データ'!$BF$5:$BF$10</c:f>
              <c:numCache>
                <c:formatCode>General</c:formatCode>
                <c:ptCount val="6"/>
                <c:pt idx="0">
                  <c:v>0.1002333333333333</c:v>
                </c:pt>
                <c:pt idx="1">
                  <c:v>5.1733333333333333E-2</c:v>
                </c:pt>
                <c:pt idx="2">
                  <c:v>2.4666666666666601E-2</c:v>
                </c:pt>
                <c:pt idx="3">
                  <c:v>1.5466666666666634E-2</c:v>
                </c:pt>
                <c:pt idx="4">
                  <c:v>9.3333333333333306E-3</c:v>
                </c:pt>
                <c:pt idx="5">
                  <c:v>6.5666666666666625E-3</c:v>
                </c:pt>
              </c:numCache>
            </c:numRef>
          </c:yVal>
          <c:smooth val="0"/>
          <c:extLst>
            <c:ext xmlns:c16="http://schemas.microsoft.com/office/drawing/2014/chart" uri="{C3380CC4-5D6E-409C-BE32-E72D297353CC}">
              <c16:uniqueId val="{00000001-E499-4A17-A565-62D9D1BC5313}"/>
            </c:ext>
          </c:extLst>
        </c:ser>
        <c:dLbls>
          <c:showLegendKey val="0"/>
          <c:showVal val="0"/>
          <c:showCatName val="0"/>
          <c:showSerName val="0"/>
          <c:showPercent val="0"/>
          <c:showBubbleSize val="0"/>
        </c:dLbls>
        <c:axId val="241266048"/>
        <c:axId val="241276032"/>
      </c:scatterChart>
      <c:valAx>
        <c:axId val="241266048"/>
        <c:scaling>
          <c:orientation val="minMax"/>
        </c:scaling>
        <c:delete val="0"/>
        <c:axPos val="b"/>
        <c:numFmt formatCode="General" sourceLinked="1"/>
        <c:majorTickMark val="out"/>
        <c:minorTickMark val="none"/>
        <c:tickLblPos val="nextTo"/>
        <c:spPr>
          <a:ln>
            <a:solidFill>
              <a:schemeClr val="tx1"/>
            </a:solidFill>
          </a:ln>
        </c:spPr>
        <c:crossAx val="241276032"/>
        <c:crosses val="autoZero"/>
        <c:crossBetween val="midCat"/>
      </c:valAx>
      <c:valAx>
        <c:axId val="241276032"/>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41266048"/>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10データ'!$BB$20</c:f>
              <c:strCache>
                <c:ptCount val="1"/>
                <c:pt idx="0">
                  <c:v>rBC2LCN-PSS(2)</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10データ'!$BA$22:$BA$28</c:f>
              <c:numCache>
                <c:formatCode>General</c:formatCode>
                <c:ptCount val="7"/>
                <c:pt idx="0">
                  <c:v>4160</c:v>
                </c:pt>
                <c:pt idx="1">
                  <c:v>2080</c:v>
                </c:pt>
                <c:pt idx="2">
                  <c:v>1040</c:v>
                </c:pt>
                <c:pt idx="3">
                  <c:v>520</c:v>
                </c:pt>
                <c:pt idx="4">
                  <c:v>260</c:v>
                </c:pt>
                <c:pt idx="5">
                  <c:v>130</c:v>
                </c:pt>
                <c:pt idx="6">
                  <c:v>65</c:v>
                </c:pt>
              </c:numCache>
            </c:numRef>
          </c:xVal>
          <c:yVal>
            <c:numRef>
              <c:f>'LLOD 10データ'!$BF$22:$BF$28</c:f>
              <c:numCache>
                <c:formatCode>General</c:formatCode>
                <c:ptCount val="7"/>
                <c:pt idx="0">
                  <c:v>0.10409999999999968</c:v>
                </c:pt>
                <c:pt idx="1">
                  <c:v>5.4333333333333296E-2</c:v>
                </c:pt>
                <c:pt idx="2">
                  <c:v>2.8266666666666634E-2</c:v>
                </c:pt>
                <c:pt idx="3">
                  <c:v>1.5133333333333299E-2</c:v>
                </c:pt>
                <c:pt idx="4">
                  <c:v>9.43333333333333E-3</c:v>
                </c:pt>
                <c:pt idx="5">
                  <c:v>7.0333333333333263E-3</c:v>
                </c:pt>
                <c:pt idx="6">
                  <c:v>5.9500000000000004E-3</c:v>
                </c:pt>
              </c:numCache>
            </c:numRef>
          </c:yVal>
          <c:smooth val="0"/>
          <c:extLst>
            <c:ext xmlns:c16="http://schemas.microsoft.com/office/drawing/2014/chart" uri="{C3380CC4-5D6E-409C-BE32-E72D297353CC}">
              <c16:uniqueId val="{00000001-D1D0-4EFC-81FE-6C1E1A803C50}"/>
            </c:ext>
          </c:extLst>
        </c:ser>
        <c:dLbls>
          <c:showLegendKey val="0"/>
          <c:showVal val="0"/>
          <c:showCatName val="0"/>
          <c:showSerName val="0"/>
          <c:showPercent val="0"/>
          <c:showBubbleSize val="0"/>
        </c:dLbls>
        <c:axId val="241293568"/>
        <c:axId val="240795648"/>
      </c:scatterChart>
      <c:valAx>
        <c:axId val="241293568"/>
        <c:scaling>
          <c:orientation val="minMax"/>
        </c:scaling>
        <c:delete val="0"/>
        <c:axPos val="b"/>
        <c:numFmt formatCode="General" sourceLinked="1"/>
        <c:majorTickMark val="out"/>
        <c:minorTickMark val="none"/>
        <c:tickLblPos val="nextTo"/>
        <c:spPr>
          <a:ln>
            <a:solidFill>
              <a:schemeClr val="tx1"/>
            </a:solidFill>
          </a:ln>
        </c:spPr>
        <c:crossAx val="240795648"/>
        <c:crosses val="autoZero"/>
        <c:crossBetween val="midCat"/>
      </c:valAx>
      <c:valAx>
        <c:axId val="240795648"/>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41293568"/>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10データ'!$BB$38</c:f>
              <c:strCache>
                <c:ptCount val="1"/>
                <c:pt idx="0">
                  <c:v>rBC2LCN-PSS(3)</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10データ'!$BA$39:$BA$45</c:f>
              <c:numCache>
                <c:formatCode>General</c:formatCode>
                <c:ptCount val="7"/>
                <c:pt idx="0">
                  <c:v>4160</c:v>
                </c:pt>
                <c:pt idx="1">
                  <c:v>2080</c:v>
                </c:pt>
                <c:pt idx="2">
                  <c:v>1040</c:v>
                </c:pt>
                <c:pt idx="3">
                  <c:v>520</c:v>
                </c:pt>
                <c:pt idx="4">
                  <c:v>260</c:v>
                </c:pt>
                <c:pt idx="5">
                  <c:v>130</c:v>
                </c:pt>
                <c:pt idx="6">
                  <c:v>65</c:v>
                </c:pt>
              </c:numCache>
            </c:numRef>
          </c:xVal>
          <c:yVal>
            <c:numRef>
              <c:f>'LLOD 10データ'!$BF$39:$BF$45</c:f>
              <c:numCache>
                <c:formatCode>General</c:formatCode>
                <c:ptCount val="7"/>
                <c:pt idx="0">
                  <c:v>0.10263333333333334</c:v>
                </c:pt>
                <c:pt idx="1">
                  <c:v>5.2066666666666629E-2</c:v>
                </c:pt>
                <c:pt idx="2">
                  <c:v>2.8833333333333305E-2</c:v>
                </c:pt>
                <c:pt idx="3">
                  <c:v>1.6799999999999999E-2</c:v>
                </c:pt>
                <c:pt idx="4">
                  <c:v>1.0233333333333301E-2</c:v>
                </c:pt>
                <c:pt idx="5">
                  <c:v>1.1033333333333331E-2</c:v>
                </c:pt>
                <c:pt idx="6">
                  <c:v>5.9666666666666592E-3</c:v>
                </c:pt>
              </c:numCache>
            </c:numRef>
          </c:yVal>
          <c:smooth val="0"/>
          <c:extLst>
            <c:ext xmlns:c16="http://schemas.microsoft.com/office/drawing/2014/chart" uri="{C3380CC4-5D6E-409C-BE32-E72D297353CC}">
              <c16:uniqueId val="{00000001-9A77-44E1-97AB-7CDBDEED65BF}"/>
            </c:ext>
          </c:extLst>
        </c:ser>
        <c:dLbls>
          <c:showLegendKey val="0"/>
          <c:showVal val="0"/>
          <c:showCatName val="0"/>
          <c:showSerName val="0"/>
          <c:showPercent val="0"/>
          <c:showBubbleSize val="0"/>
        </c:dLbls>
        <c:axId val="240821376"/>
        <c:axId val="240822912"/>
      </c:scatterChart>
      <c:valAx>
        <c:axId val="240821376"/>
        <c:scaling>
          <c:orientation val="minMax"/>
        </c:scaling>
        <c:delete val="0"/>
        <c:axPos val="b"/>
        <c:numFmt formatCode="General" sourceLinked="1"/>
        <c:majorTickMark val="out"/>
        <c:minorTickMark val="none"/>
        <c:tickLblPos val="nextTo"/>
        <c:spPr>
          <a:ln>
            <a:solidFill>
              <a:schemeClr val="tx1"/>
            </a:solidFill>
          </a:ln>
        </c:spPr>
        <c:crossAx val="240822912"/>
        <c:crosses val="autoZero"/>
        <c:crossBetween val="midCat"/>
      </c:valAx>
      <c:valAx>
        <c:axId val="240822912"/>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40821376"/>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10データ'!$BB$55</c:f>
              <c:strCache>
                <c:ptCount val="1"/>
                <c:pt idx="0">
                  <c:v>rBC2LCN-PSS(4)</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10データ'!$BA$56:$BA$63</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10データ'!$BF$56:$BF$63</c:f>
              <c:numCache>
                <c:formatCode>General</c:formatCode>
                <c:ptCount val="8"/>
                <c:pt idx="0">
                  <c:v>0.11183333333333301</c:v>
                </c:pt>
                <c:pt idx="1">
                  <c:v>5.9133333333333295E-2</c:v>
                </c:pt>
                <c:pt idx="2">
                  <c:v>2.6666666666666634E-2</c:v>
                </c:pt>
                <c:pt idx="3">
                  <c:v>1.7366666666666666E-2</c:v>
                </c:pt>
                <c:pt idx="4">
                  <c:v>1.0449999999999949E-2</c:v>
                </c:pt>
                <c:pt idx="5">
                  <c:v>7.4999999999999971E-3</c:v>
                </c:pt>
                <c:pt idx="6">
                  <c:v>6.4999999999999928E-3</c:v>
                </c:pt>
                <c:pt idx="7">
                  <c:v>5.8999999999999999E-3</c:v>
                </c:pt>
              </c:numCache>
            </c:numRef>
          </c:yVal>
          <c:smooth val="0"/>
          <c:extLst>
            <c:ext xmlns:c16="http://schemas.microsoft.com/office/drawing/2014/chart" uri="{C3380CC4-5D6E-409C-BE32-E72D297353CC}">
              <c16:uniqueId val="{00000001-1664-43A8-A1E3-E33C4A236841}"/>
            </c:ext>
          </c:extLst>
        </c:ser>
        <c:dLbls>
          <c:showLegendKey val="0"/>
          <c:showVal val="0"/>
          <c:showCatName val="0"/>
          <c:showSerName val="0"/>
          <c:showPercent val="0"/>
          <c:showBubbleSize val="0"/>
        </c:dLbls>
        <c:axId val="240865280"/>
        <c:axId val="240866816"/>
      </c:scatterChart>
      <c:valAx>
        <c:axId val="240865280"/>
        <c:scaling>
          <c:orientation val="minMax"/>
        </c:scaling>
        <c:delete val="0"/>
        <c:axPos val="b"/>
        <c:numFmt formatCode="General" sourceLinked="1"/>
        <c:majorTickMark val="out"/>
        <c:minorTickMark val="none"/>
        <c:tickLblPos val="nextTo"/>
        <c:spPr>
          <a:ln>
            <a:solidFill>
              <a:schemeClr val="tx1"/>
            </a:solidFill>
          </a:ln>
        </c:spPr>
        <c:crossAx val="240866816"/>
        <c:crosses val="autoZero"/>
        <c:crossBetween val="midCat"/>
      </c:valAx>
      <c:valAx>
        <c:axId val="240866816"/>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40865280"/>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ja-JP"/>
              <a:t>PS method</a:t>
            </a:r>
            <a:endParaRPr lang="en-US" altLang="en-US"/>
          </a:p>
        </c:rich>
      </c:tx>
      <c:overlay val="0"/>
    </c:title>
    <c:autoTitleDeleted val="0"/>
    <c:plotArea>
      <c:layout/>
      <c:scatterChart>
        <c:scatterStyle val="lineMarker"/>
        <c:varyColors val="0"/>
        <c:ser>
          <c:idx val="1"/>
          <c:order val="1"/>
          <c:tx>
            <c:strRef>
              <c:f>'LLOD 10データ'!$F$3</c:f>
              <c:strCache>
                <c:ptCount val="1"/>
                <c:pt idx="0">
                  <c:v>rBC2LCN-PSS(1)</c:v>
                </c:pt>
              </c:strCache>
            </c:strRef>
          </c:tx>
          <c:spPr>
            <a:ln w="28575">
              <a:noFill/>
            </a:ln>
          </c:spPr>
          <c:xVal>
            <c:numRef>
              <c:f>'LLOD 10データ'!$E$5:$E$12</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10データ'!$J$5:$J$12</c:f>
              <c:numCache>
                <c:formatCode>General</c:formatCode>
                <c:ptCount val="8"/>
                <c:pt idx="0">
                  <c:v>0.14053333333333332</c:v>
                </c:pt>
                <c:pt idx="1">
                  <c:v>6.8233333333333326E-2</c:v>
                </c:pt>
                <c:pt idx="2">
                  <c:v>3.4233333333333331E-2</c:v>
                </c:pt>
                <c:pt idx="3">
                  <c:v>1.9433333333333299E-2</c:v>
                </c:pt>
                <c:pt idx="4">
                  <c:v>1.1066666666666634E-2</c:v>
                </c:pt>
                <c:pt idx="5">
                  <c:v>7.5666666666666599E-3</c:v>
                </c:pt>
                <c:pt idx="6">
                  <c:v>6.8999999999999929E-3</c:v>
                </c:pt>
                <c:pt idx="7">
                  <c:v>5.6999999999999933E-3</c:v>
                </c:pt>
              </c:numCache>
            </c:numRef>
          </c:yVal>
          <c:smooth val="0"/>
          <c:extLst>
            <c:ext xmlns:c16="http://schemas.microsoft.com/office/drawing/2014/chart" uri="{C3380CC4-5D6E-409C-BE32-E72D297353CC}">
              <c16:uniqueId val="{00000000-835D-4E6C-874C-CFC662EC2854}"/>
            </c:ext>
          </c:extLst>
        </c:ser>
        <c:ser>
          <c:idx val="2"/>
          <c:order val="2"/>
          <c:tx>
            <c:strRef>
              <c:f>'LLOD 10データ'!$F$20</c:f>
              <c:strCache>
                <c:ptCount val="1"/>
                <c:pt idx="0">
                  <c:v>rBC2LCN-PSS(2)</c:v>
                </c:pt>
              </c:strCache>
            </c:strRef>
          </c:tx>
          <c:spPr>
            <a:ln w="28575">
              <a:noFill/>
            </a:ln>
          </c:spPr>
          <c:xVal>
            <c:numRef>
              <c:f>'LLOD 10データ'!$E$22:$E$29</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10データ'!$J$22:$J$29</c:f>
              <c:numCache>
                <c:formatCode>General</c:formatCode>
                <c:ptCount val="8"/>
                <c:pt idx="0">
                  <c:v>0.14680000000000001</c:v>
                </c:pt>
                <c:pt idx="1">
                  <c:v>7.0933333333333293E-2</c:v>
                </c:pt>
                <c:pt idx="2">
                  <c:v>3.6266666666666593E-2</c:v>
                </c:pt>
                <c:pt idx="3">
                  <c:v>1.9599999999999933E-2</c:v>
                </c:pt>
                <c:pt idx="4">
                  <c:v>1.1766666666666667E-2</c:v>
                </c:pt>
                <c:pt idx="5">
                  <c:v>7.6333333333333262E-3</c:v>
                </c:pt>
                <c:pt idx="6">
                  <c:v>6.9333333333333235E-3</c:v>
                </c:pt>
                <c:pt idx="7">
                  <c:v>6.399999999999996E-3</c:v>
                </c:pt>
              </c:numCache>
            </c:numRef>
          </c:yVal>
          <c:smooth val="0"/>
          <c:extLst>
            <c:ext xmlns:c16="http://schemas.microsoft.com/office/drawing/2014/chart" uri="{C3380CC4-5D6E-409C-BE32-E72D297353CC}">
              <c16:uniqueId val="{00000001-835D-4E6C-874C-CFC662EC2854}"/>
            </c:ext>
          </c:extLst>
        </c:ser>
        <c:ser>
          <c:idx val="3"/>
          <c:order val="3"/>
          <c:tx>
            <c:strRef>
              <c:f>'LLOD 10データ'!$F$38</c:f>
              <c:strCache>
                <c:ptCount val="1"/>
                <c:pt idx="0">
                  <c:v>rBC2LCN-PSS(3)</c:v>
                </c:pt>
              </c:strCache>
            </c:strRef>
          </c:tx>
          <c:spPr>
            <a:ln w="28575">
              <a:noFill/>
            </a:ln>
          </c:spPr>
          <c:xVal>
            <c:numRef>
              <c:f>'LLOD 10データ'!$E$39:$E$46</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10データ'!$J$39:$J$46</c:f>
              <c:numCache>
                <c:formatCode>General</c:formatCode>
                <c:ptCount val="8"/>
                <c:pt idx="0">
                  <c:v>0.13756666666666664</c:v>
                </c:pt>
                <c:pt idx="1">
                  <c:v>6.6266666666666668E-2</c:v>
                </c:pt>
                <c:pt idx="2">
                  <c:v>3.5599999999999965E-2</c:v>
                </c:pt>
                <c:pt idx="3">
                  <c:v>2.0600000000000004E-2</c:v>
                </c:pt>
                <c:pt idx="4">
                  <c:v>1.2666666666666666E-2</c:v>
                </c:pt>
                <c:pt idx="5">
                  <c:v>8.8333333333333267E-3</c:v>
                </c:pt>
                <c:pt idx="6">
                  <c:v>6.9333333333333261E-3</c:v>
                </c:pt>
                <c:pt idx="7">
                  <c:v>6.4666666666666666E-3</c:v>
                </c:pt>
              </c:numCache>
            </c:numRef>
          </c:yVal>
          <c:smooth val="0"/>
          <c:extLst>
            <c:ext xmlns:c16="http://schemas.microsoft.com/office/drawing/2014/chart" uri="{C3380CC4-5D6E-409C-BE32-E72D297353CC}">
              <c16:uniqueId val="{00000002-835D-4E6C-874C-CFC662EC2854}"/>
            </c:ext>
          </c:extLst>
        </c:ser>
        <c:ser>
          <c:idx val="4"/>
          <c:order val="4"/>
          <c:tx>
            <c:strRef>
              <c:f>'LLOD 10データ'!$AD$3</c:f>
              <c:strCache>
                <c:ptCount val="1"/>
                <c:pt idx="0">
                  <c:v>rBC2LCN-PSS(1)</c:v>
                </c:pt>
              </c:strCache>
            </c:strRef>
          </c:tx>
          <c:spPr>
            <a:ln w="28575">
              <a:noFill/>
            </a:ln>
          </c:spPr>
          <c:xVal>
            <c:numRef>
              <c:f>'LLOD 10データ'!$AC$5:$AC$12</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10データ'!$AH$5:$AH$12</c:f>
              <c:numCache>
                <c:formatCode>General</c:formatCode>
                <c:ptCount val="8"/>
                <c:pt idx="0">
                  <c:v>9.7233333333333338E-2</c:v>
                </c:pt>
                <c:pt idx="1">
                  <c:v>4.9399999999999895E-2</c:v>
                </c:pt>
                <c:pt idx="2">
                  <c:v>2.6233333333333331E-2</c:v>
                </c:pt>
                <c:pt idx="3">
                  <c:v>1.4999999999999935E-2</c:v>
                </c:pt>
                <c:pt idx="4">
                  <c:v>9.7666666666666596E-3</c:v>
                </c:pt>
                <c:pt idx="5">
                  <c:v>7.3666666666666603E-3</c:v>
                </c:pt>
                <c:pt idx="6">
                  <c:v>5.9333333333333295E-3</c:v>
                </c:pt>
                <c:pt idx="7">
                  <c:v>5.8999999999999964E-3</c:v>
                </c:pt>
              </c:numCache>
            </c:numRef>
          </c:yVal>
          <c:smooth val="0"/>
          <c:extLst>
            <c:ext xmlns:c16="http://schemas.microsoft.com/office/drawing/2014/chart" uri="{C3380CC4-5D6E-409C-BE32-E72D297353CC}">
              <c16:uniqueId val="{00000003-835D-4E6C-874C-CFC662EC2854}"/>
            </c:ext>
          </c:extLst>
        </c:ser>
        <c:ser>
          <c:idx val="5"/>
          <c:order val="5"/>
          <c:tx>
            <c:strRef>
              <c:f>'LLOD 10データ'!$AD$20</c:f>
              <c:strCache>
                <c:ptCount val="1"/>
                <c:pt idx="0">
                  <c:v>rBC2LCN-PSS(2)</c:v>
                </c:pt>
              </c:strCache>
            </c:strRef>
          </c:tx>
          <c:spPr>
            <a:ln w="28575">
              <a:noFill/>
            </a:ln>
          </c:spPr>
          <c:xVal>
            <c:numRef>
              <c:f>'LLOD 10データ'!$AC$22:$AC$29</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10データ'!$AH$22:$AH$29</c:f>
              <c:numCache>
                <c:formatCode>General</c:formatCode>
                <c:ptCount val="8"/>
                <c:pt idx="0">
                  <c:v>0.1024666666666663</c:v>
                </c:pt>
                <c:pt idx="1">
                  <c:v>5.1366666666666637E-2</c:v>
                </c:pt>
                <c:pt idx="2">
                  <c:v>2.8499999999999998E-2</c:v>
                </c:pt>
                <c:pt idx="3">
                  <c:v>1.6633333333333333E-2</c:v>
                </c:pt>
                <c:pt idx="4">
                  <c:v>1.1633333333333266E-2</c:v>
                </c:pt>
                <c:pt idx="5">
                  <c:v>7.3999999999999969E-3</c:v>
                </c:pt>
                <c:pt idx="6">
                  <c:v>6.6999999999999968E-3</c:v>
                </c:pt>
                <c:pt idx="7">
                  <c:v>6.0666666666666603E-3</c:v>
                </c:pt>
              </c:numCache>
            </c:numRef>
          </c:yVal>
          <c:smooth val="0"/>
          <c:extLst>
            <c:ext xmlns:c16="http://schemas.microsoft.com/office/drawing/2014/chart" uri="{C3380CC4-5D6E-409C-BE32-E72D297353CC}">
              <c16:uniqueId val="{00000004-835D-4E6C-874C-CFC662EC2854}"/>
            </c:ext>
          </c:extLst>
        </c:ser>
        <c:ser>
          <c:idx val="6"/>
          <c:order val="6"/>
          <c:tx>
            <c:strRef>
              <c:f>'LLOD 10データ'!$AD$38</c:f>
              <c:strCache>
                <c:ptCount val="1"/>
                <c:pt idx="0">
                  <c:v>rBC2LCN-PSS(3)</c:v>
                </c:pt>
              </c:strCache>
            </c:strRef>
          </c:tx>
          <c:spPr>
            <a:ln w="28575">
              <a:noFill/>
            </a:ln>
          </c:spPr>
          <c:xVal>
            <c:numRef>
              <c:f>'LLOD 10データ'!$AC$39:$AC$46</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10データ'!$AH$39:$AH$46</c:f>
              <c:numCache>
                <c:formatCode>General</c:formatCode>
                <c:ptCount val="8"/>
                <c:pt idx="0">
                  <c:v>0.11559999999999966</c:v>
                </c:pt>
                <c:pt idx="1">
                  <c:v>5.9033333333333299E-2</c:v>
                </c:pt>
                <c:pt idx="2">
                  <c:v>3.1666666666666628E-2</c:v>
                </c:pt>
                <c:pt idx="3">
                  <c:v>1.7733333333333299E-2</c:v>
                </c:pt>
                <c:pt idx="4">
                  <c:v>1.1166666666666632E-2</c:v>
                </c:pt>
                <c:pt idx="5">
                  <c:v>8.7333333333333273E-3</c:v>
                </c:pt>
                <c:pt idx="6">
                  <c:v>6.6999999999999933E-3</c:v>
                </c:pt>
                <c:pt idx="7">
                  <c:v>5.8999999999999929E-3</c:v>
                </c:pt>
              </c:numCache>
            </c:numRef>
          </c:yVal>
          <c:smooth val="0"/>
          <c:extLst>
            <c:ext xmlns:c16="http://schemas.microsoft.com/office/drawing/2014/chart" uri="{C3380CC4-5D6E-409C-BE32-E72D297353CC}">
              <c16:uniqueId val="{00000005-835D-4E6C-874C-CFC662EC2854}"/>
            </c:ext>
          </c:extLst>
        </c:ser>
        <c:ser>
          <c:idx val="7"/>
          <c:order val="7"/>
          <c:tx>
            <c:strRef>
              <c:f>'LLOD 10データ'!$BB$3</c:f>
              <c:strCache>
                <c:ptCount val="1"/>
                <c:pt idx="0">
                  <c:v>rBC2LCN-PSS(1)</c:v>
                </c:pt>
              </c:strCache>
            </c:strRef>
          </c:tx>
          <c:spPr>
            <a:ln w="28575">
              <a:noFill/>
            </a:ln>
          </c:spPr>
          <c:xVal>
            <c:numRef>
              <c:f>'LLOD 10データ'!$BA$5:$BA$10</c:f>
              <c:numCache>
                <c:formatCode>General</c:formatCode>
                <c:ptCount val="6"/>
                <c:pt idx="0">
                  <c:v>4160</c:v>
                </c:pt>
                <c:pt idx="1">
                  <c:v>2080</c:v>
                </c:pt>
                <c:pt idx="2">
                  <c:v>1040</c:v>
                </c:pt>
                <c:pt idx="3">
                  <c:v>520</c:v>
                </c:pt>
                <c:pt idx="4">
                  <c:v>260</c:v>
                </c:pt>
                <c:pt idx="5">
                  <c:v>130</c:v>
                </c:pt>
              </c:numCache>
            </c:numRef>
          </c:xVal>
          <c:yVal>
            <c:numRef>
              <c:f>'LLOD 10データ'!$BF$5:$BF$10</c:f>
              <c:numCache>
                <c:formatCode>General</c:formatCode>
                <c:ptCount val="6"/>
                <c:pt idx="0">
                  <c:v>0.1002333333333333</c:v>
                </c:pt>
                <c:pt idx="1">
                  <c:v>5.1733333333333333E-2</c:v>
                </c:pt>
                <c:pt idx="2">
                  <c:v>2.4666666666666601E-2</c:v>
                </c:pt>
                <c:pt idx="3">
                  <c:v>1.5466666666666634E-2</c:v>
                </c:pt>
                <c:pt idx="4">
                  <c:v>9.3333333333333306E-3</c:v>
                </c:pt>
                <c:pt idx="5">
                  <c:v>6.5666666666666625E-3</c:v>
                </c:pt>
              </c:numCache>
            </c:numRef>
          </c:yVal>
          <c:smooth val="0"/>
          <c:extLst>
            <c:ext xmlns:c16="http://schemas.microsoft.com/office/drawing/2014/chart" uri="{C3380CC4-5D6E-409C-BE32-E72D297353CC}">
              <c16:uniqueId val="{00000006-835D-4E6C-874C-CFC662EC2854}"/>
            </c:ext>
          </c:extLst>
        </c:ser>
        <c:ser>
          <c:idx val="8"/>
          <c:order val="8"/>
          <c:tx>
            <c:strRef>
              <c:f>'LLOD 10データ'!$BB$20</c:f>
              <c:strCache>
                <c:ptCount val="1"/>
                <c:pt idx="0">
                  <c:v>rBC2LCN-PSS(2)</c:v>
                </c:pt>
              </c:strCache>
            </c:strRef>
          </c:tx>
          <c:spPr>
            <a:ln w="28575">
              <a:noFill/>
            </a:ln>
          </c:spPr>
          <c:xVal>
            <c:numRef>
              <c:f>'LLOD 10データ'!$BA$22:$BA$28</c:f>
              <c:numCache>
                <c:formatCode>General</c:formatCode>
                <c:ptCount val="7"/>
                <c:pt idx="0">
                  <c:v>4160</c:v>
                </c:pt>
                <c:pt idx="1">
                  <c:v>2080</c:v>
                </c:pt>
                <c:pt idx="2">
                  <c:v>1040</c:v>
                </c:pt>
                <c:pt idx="3">
                  <c:v>520</c:v>
                </c:pt>
                <c:pt idx="4">
                  <c:v>260</c:v>
                </c:pt>
                <c:pt idx="5">
                  <c:v>130</c:v>
                </c:pt>
                <c:pt idx="6">
                  <c:v>65</c:v>
                </c:pt>
              </c:numCache>
            </c:numRef>
          </c:xVal>
          <c:yVal>
            <c:numRef>
              <c:f>'LLOD 10データ'!$BF$22:$BF$28</c:f>
              <c:numCache>
                <c:formatCode>General</c:formatCode>
                <c:ptCount val="7"/>
                <c:pt idx="0">
                  <c:v>0.10409999999999968</c:v>
                </c:pt>
                <c:pt idx="1">
                  <c:v>5.4333333333333296E-2</c:v>
                </c:pt>
                <c:pt idx="2">
                  <c:v>2.8266666666666634E-2</c:v>
                </c:pt>
                <c:pt idx="3">
                  <c:v>1.5133333333333299E-2</c:v>
                </c:pt>
                <c:pt idx="4">
                  <c:v>9.43333333333333E-3</c:v>
                </c:pt>
                <c:pt idx="5">
                  <c:v>7.0333333333333263E-3</c:v>
                </c:pt>
                <c:pt idx="6">
                  <c:v>5.9500000000000004E-3</c:v>
                </c:pt>
              </c:numCache>
            </c:numRef>
          </c:yVal>
          <c:smooth val="0"/>
          <c:extLst>
            <c:ext xmlns:c16="http://schemas.microsoft.com/office/drawing/2014/chart" uri="{C3380CC4-5D6E-409C-BE32-E72D297353CC}">
              <c16:uniqueId val="{00000007-835D-4E6C-874C-CFC662EC2854}"/>
            </c:ext>
          </c:extLst>
        </c:ser>
        <c:ser>
          <c:idx val="9"/>
          <c:order val="9"/>
          <c:tx>
            <c:strRef>
              <c:f>'LLOD 10データ'!$BB$38</c:f>
              <c:strCache>
                <c:ptCount val="1"/>
                <c:pt idx="0">
                  <c:v>rBC2LCN-PSS(3)</c:v>
                </c:pt>
              </c:strCache>
            </c:strRef>
          </c:tx>
          <c:spPr>
            <a:ln w="28575">
              <a:noFill/>
            </a:ln>
          </c:spPr>
          <c:xVal>
            <c:numRef>
              <c:f>'LLOD 10データ'!$BA$39:$BA$45</c:f>
              <c:numCache>
                <c:formatCode>General</c:formatCode>
                <c:ptCount val="7"/>
                <c:pt idx="0">
                  <c:v>4160</c:v>
                </c:pt>
                <c:pt idx="1">
                  <c:v>2080</c:v>
                </c:pt>
                <c:pt idx="2">
                  <c:v>1040</c:v>
                </c:pt>
                <c:pt idx="3">
                  <c:v>520</c:v>
                </c:pt>
                <c:pt idx="4">
                  <c:v>260</c:v>
                </c:pt>
                <c:pt idx="5">
                  <c:v>130</c:v>
                </c:pt>
                <c:pt idx="6">
                  <c:v>65</c:v>
                </c:pt>
              </c:numCache>
            </c:numRef>
          </c:xVal>
          <c:yVal>
            <c:numRef>
              <c:f>'LLOD 10データ'!$BF$39:$BF$45</c:f>
              <c:numCache>
                <c:formatCode>General</c:formatCode>
                <c:ptCount val="7"/>
                <c:pt idx="0">
                  <c:v>0.10263333333333334</c:v>
                </c:pt>
                <c:pt idx="1">
                  <c:v>5.2066666666666629E-2</c:v>
                </c:pt>
                <c:pt idx="2">
                  <c:v>2.8833333333333305E-2</c:v>
                </c:pt>
                <c:pt idx="3">
                  <c:v>1.6799999999999999E-2</c:v>
                </c:pt>
                <c:pt idx="4">
                  <c:v>1.0233333333333301E-2</c:v>
                </c:pt>
                <c:pt idx="5">
                  <c:v>1.1033333333333331E-2</c:v>
                </c:pt>
                <c:pt idx="6">
                  <c:v>5.9666666666666592E-3</c:v>
                </c:pt>
              </c:numCache>
            </c:numRef>
          </c:yVal>
          <c:smooth val="0"/>
          <c:extLst>
            <c:ext xmlns:c16="http://schemas.microsoft.com/office/drawing/2014/chart" uri="{C3380CC4-5D6E-409C-BE32-E72D297353CC}">
              <c16:uniqueId val="{00000008-835D-4E6C-874C-CFC662EC2854}"/>
            </c:ext>
          </c:extLst>
        </c:ser>
        <c:ser>
          <c:idx val="0"/>
          <c:order val="0"/>
          <c:tx>
            <c:strRef>
              <c:f>'LLOD 10データ'!$BB$55</c:f>
              <c:strCache>
                <c:ptCount val="1"/>
                <c:pt idx="0">
                  <c:v>rBC2LCN-PSS(4)</c:v>
                </c:pt>
              </c:strCache>
            </c:strRef>
          </c:tx>
          <c:spPr>
            <a:ln w="28575">
              <a:noFill/>
            </a:ln>
          </c:spPr>
          <c:marker>
            <c:spPr>
              <a:solidFill>
                <a:schemeClr val="tx1"/>
              </a:solidFill>
              <a:ln>
                <a:noFill/>
              </a:ln>
            </c:spPr>
          </c:marker>
          <c:xVal>
            <c:numRef>
              <c:f>'LLOD 10データ'!$BA$56:$BA$63</c:f>
              <c:numCache>
                <c:formatCode>General</c:formatCode>
                <c:ptCount val="8"/>
                <c:pt idx="0">
                  <c:v>4160</c:v>
                </c:pt>
                <c:pt idx="1">
                  <c:v>2080</c:v>
                </c:pt>
                <c:pt idx="2">
                  <c:v>1040</c:v>
                </c:pt>
                <c:pt idx="3">
                  <c:v>520</c:v>
                </c:pt>
                <c:pt idx="4">
                  <c:v>260</c:v>
                </c:pt>
                <c:pt idx="5">
                  <c:v>130</c:v>
                </c:pt>
                <c:pt idx="6">
                  <c:v>65</c:v>
                </c:pt>
                <c:pt idx="7">
                  <c:v>32.5</c:v>
                </c:pt>
              </c:numCache>
            </c:numRef>
          </c:xVal>
          <c:yVal>
            <c:numRef>
              <c:f>'LLOD 10データ'!$BF$56:$BF$63</c:f>
              <c:numCache>
                <c:formatCode>General</c:formatCode>
                <c:ptCount val="8"/>
                <c:pt idx="0">
                  <c:v>0.11183333333333301</c:v>
                </c:pt>
                <c:pt idx="1">
                  <c:v>5.9133333333333295E-2</c:v>
                </c:pt>
                <c:pt idx="2">
                  <c:v>2.6666666666666634E-2</c:v>
                </c:pt>
                <c:pt idx="3">
                  <c:v>1.7366666666666666E-2</c:v>
                </c:pt>
                <c:pt idx="4">
                  <c:v>1.0449999999999949E-2</c:v>
                </c:pt>
                <c:pt idx="5">
                  <c:v>7.4999999999999971E-3</c:v>
                </c:pt>
                <c:pt idx="6">
                  <c:v>6.4999999999999928E-3</c:v>
                </c:pt>
                <c:pt idx="7">
                  <c:v>5.8999999999999999E-3</c:v>
                </c:pt>
              </c:numCache>
            </c:numRef>
          </c:yVal>
          <c:smooth val="0"/>
          <c:extLst>
            <c:ext xmlns:c16="http://schemas.microsoft.com/office/drawing/2014/chart" uri="{C3380CC4-5D6E-409C-BE32-E72D297353CC}">
              <c16:uniqueId val="{00000009-835D-4E6C-874C-CFC662EC2854}"/>
            </c:ext>
          </c:extLst>
        </c:ser>
        <c:dLbls>
          <c:showLegendKey val="0"/>
          <c:showVal val="0"/>
          <c:showCatName val="0"/>
          <c:showSerName val="0"/>
          <c:showPercent val="0"/>
          <c:showBubbleSize val="0"/>
        </c:dLbls>
        <c:axId val="240935680"/>
        <c:axId val="240937600"/>
      </c:scatterChart>
      <c:valAx>
        <c:axId val="240935680"/>
        <c:scaling>
          <c:orientation val="minMax"/>
        </c:scaling>
        <c:delete val="0"/>
        <c:axPos val="b"/>
        <c:numFmt formatCode="General" sourceLinked="1"/>
        <c:majorTickMark val="out"/>
        <c:minorTickMark val="none"/>
        <c:tickLblPos val="nextTo"/>
        <c:spPr>
          <a:ln>
            <a:solidFill>
              <a:schemeClr val="tx1"/>
            </a:solidFill>
          </a:ln>
        </c:spPr>
        <c:crossAx val="240937600"/>
        <c:crosses val="autoZero"/>
        <c:crossBetween val="midCat"/>
      </c:valAx>
      <c:valAx>
        <c:axId val="240937600"/>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40935680"/>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10データ'!$EF$4</c:f>
              <c:strCache>
                <c:ptCount val="1"/>
                <c:pt idx="0">
                  <c:v>biotin rBC2LCN(1)</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10データ'!$EE$5:$EE$10</c:f>
              <c:numCache>
                <c:formatCode>General</c:formatCode>
                <c:ptCount val="6"/>
                <c:pt idx="0">
                  <c:v>4160</c:v>
                </c:pt>
                <c:pt idx="1">
                  <c:v>2080</c:v>
                </c:pt>
                <c:pt idx="2">
                  <c:v>1040</c:v>
                </c:pt>
                <c:pt idx="3">
                  <c:v>520</c:v>
                </c:pt>
                <c:pt idx="4">
                  <c:v>260</c:v>
                </c:pt>
                <c:pt idx="5">
                  <c:v>130</c:v>
                </c:pt>
              </c:numCache>
            </c:numRef>
          </c:xVal>
          <c:yVal>
            <c:numRef>
              <c:f>'LLOD 10データ'!$EJ$5:$EJ$10</c:f>
              <c:numCache>
                <c:formatCode>General</c:formatCode>
                <c:ptCount val="6"/>
                <c:pt idx="0">
                  <c:v>0.1008</c:v>
                </c:pt>
                <c:pt idx="1">
                  <c:v>5.3066666666666568E-2</c:v>
                </c:pt>
                <c:pt idx="2">
                  <c:v>3.1133333333333301E-2</c:v>
                </c:pt>
                <c:pt idx="3">
                  <c:v>2.1033333333333265E-2</c:v>
                </c:pt>
                <c:pt idx="4">
                  <c:v>1.52333333333333E-2</c:v>
                </c:pt>
                <c:pt idx="5">
                  <c:v>1.24E-2</c:v>
                </c:pt>
              </c:numCache>
            </c:numRef>
          </c:yVal>
          <c:smooth val="0"/>
          <c:extLst>
            <c:ext xmlns:c16="http://schemas.microsoft.com/office/drawing/2014/chart" uri="{C3380CC4-5D6E-409C-BE32-E72D297353CC}">
              <c16:uniqueId val="{00000001-A44C-4D3D-9DC6-0D849460BA3A}"/>
            </c:ext>
          </c:extLst>
        </c:ser>
        <c:dLbls>
          <c:showLegendKey val="0"/>
          <c:showVal val="0"/>
          <c:showCatName val="0"/>
          <c:showSerName val="0"/>
          <c:showPercent val="0"/>
          <c:showBubbleSize val="0"/>
        </c:dLbls>
        <c:axId val="241631616"/>
        <c:axId val="241633152"/>
      </c:scatterChart>
      <c:valAx>
        <c:axId val="241631616"/>
        <c:scaling>
          <c:orientation val="minMax"/>
        </c:scaling>
        <c:delete val="0"/>
        <c:axPos val="b"/>
        <c:numFmt formatCode="General" sourceLinked="1"/>
        <c:majorTickMark val="out"/>
        <c:minorTickMark val="none"/>
        <c:tickLblPos val="nextTo"/>
        <c:spPr>
          <a:ln>
            <a:solidFill>
              <a:schemeClr val="tx1"/>
            </a:solidFill>
          </a:ln>
        </c:spPr>
        <c:crossAx val="241633152"/>
        <c:crosses val="autoZero"/>
        <c:crossBetween val="midCat"/>
      </c:valAx>
      <c:valAx>
        <c:axId val="241633152"/>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41631616"/>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10データ'!$EF$21</c:f>
              <c:strCache>
                <c:ptCount val="1"/>
                <c:pt idx="0">
                  <c:v>biotin rBC2LCN</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10データ'!$EE$22:$EE$27</c:f>
              <c:numCache>
                <c:formatCode>General</c:formatCode>
                <c:ptCount val="6"/>
                <c:pt idx="0">
                  <c:v>4160</c:v>
                </c:pt>
                <c:pt idx="1">
                  <c:v>2080</c:v>
                </c:pt>
                <c:pt idx="2">
                  <c:v>1040</c:v>
                </c:pt>
                <c:pt idx="3">
                  <c:v>520</c:v>
                </c:pt>
                <c:pt idx="4">
                  <c:v>260</c:v>
                </c:pt>
                <c:pt idx="5">
                  <c:v>130</c:v>
                </c:pt>
              </c:numCache>
            </c:numRef>
          </c:xVal>
          <c:yVal>
            <c:numRef>
              <c:f>'LLOD 10データ'!$EJ$22:$EJ$27</c:f>
              <c:numCache>
                <c:formatCode>General</c:formatCode>
                <c:ptCount val="6"/>
                <c:pt idx="0">
                  <c:v>0.10223333333333297</c:v>
                </c:pt>
                <c:pt idx="1">
                  <c:v>5.306666666666663E-2</c:v>
                </c:pt>
                <c:pt idx="2">
                  <c:v>2.9899999999999968E-2</c:v>
                </c:pt>
                <c:pt idx="3">
                  <c:v>1.8966666666666666E-2</c:v>
                </c:pt>
                <c:pt idx="4">
                  <c:v>1.47333333333333E-2</c:v>
                </c:pt>
                <c:pt idx="5">
                  <c:v>1.2233333333333268E-2</c:v>
                </c:pt>
              </c:numCache>
            </c:numRef>
          </c:yVal>
          <c:smooth val="0"/>
          <c:extLst>
            <c:ext xmlns:c16="http://schemas.microsoft.com/office/drawing/2014/chart" uri="{C3380CC4-5D6E-409C-BE32-E72D297353CC}">
              <c16:uniqueId val="{00000001-E1A2-4FE8-BBBA-706F0EDAE89A}"/>
            </c:ext>
          </c:extLst>
        </c:ser>
        <c:dLbls>
          <c:showLegendKey val="0"/>
          <c:showVal val="0"/>
          <c:showCatName val="0"/>
          <c:showSerName val="0"/>
          <c:showPercent val="0"/>
          <c:showBubbleSize val="0"/>
        </c:dLbls>
        <c:axId val="241650688"/>
        <c:axId val="241660672"/>
      </c:scatterChart>
      <c:valAx>
        <c:axId val="241650688"/>
        <c:scaling>
          <c:orientation val="minMax"/>
        </c:scaling>
        <c:delete val="0"/>
        <c:axPos val="b"/>
        <c:numFmt formatCode="General" sourceLinked="1"/>
        <c:majorTickMark val="out"/>
        <c:minorTickMark val="none"/>
        <c:tickLblPos val="nextTo"/>
        <c:spPr>
          <a:ln>
            <a:solidFill>
              <a:schemeClr val="tx1"/>
            </a:solidFill>
          </a:ln>
        </c:spPr>
        <c:crossAx val="241660672"/>
        <c:crosses val="autoZero"/>
        <c:crossBetween val="midCat"/>
      </c:valAx>
      <c:valAx>
        <c:axId val="241660672"/>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41650688"/>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10データ'!$EF$38</c:f>
              <c:strCache>
                <c:ptCount val="1"/>
                <c:pt idx="0">
                  <c:v>biotin rBC2LCN(3)</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10データ'!$EE$39:$EE$44</c:f>
              <c:numCache>
                <c:formatCode>General</c:formatCode>
                <c:ptCount val="6"/>
                <c:pt idx="0">
                  <c:v>4160</c:v>
                </c:pt>
                <c:pt idx="1">
                  <c:v>2080</c:v>
                </c:pt>
                <c:pt idx="2">
                  <c:v>1040</c:v>
                </c:pt>
                <c:pt idx="3">
                  <c:v>520</c:v>
                </c:pt>
                <c:pt idx="4">
                  <c:v>260</c:v>
                </c:pt>
                <c:pt idx="5">
                  <c:v>130</c:v>
                </c:pt>
              </c:numCache>
            </c:numRef>
          </c:xVal>
          <c:yVal>
            <c:numRef>
              <c:f>'LLOD 10データ'!$EJ$39:$EJ$44</c:f>
              <c:numCache>
                <c:formatCode>General</c:formatCode>
                <c:ptCount val="6"/>
                <c:pt idx="0">
                  <c:v>9.1799999999999937E-2</c:v>
                </c:pt>
                <c:pt idx="1">
                  <c:v>4.9433333333333294E-2</c:v>
                </c:pt>
                <c:pt idx="2">
                  <c:v>3.0133333333333262E-2</c:v>
                </c:pt>
                <c:pt idx="3">
                  <c:v>1.73666666666666E-2</c:v>
                </c:pt>
                <c:pt idx="4">
                  <c:v>1.5333333333333301E-2</c:v>
                </c:pt>
                <c:pt idx="5">
                  <c:v>7.6999999999999976E-3</c:v>
                </c:pt>
              </c:numCache>
            </c:numRef>
          </c:yVal>
          <c:smooth val="0"/>
          <c:extLst>
            <c:ext xmlns:c16="http://schemas.microsoft.com/office/drawing/2014/chart" uri="{C3380CC4-5D6E-409C-BE32-E72D297353CC}">
              <c16:uniqueId val="{00000001-E104-478A-928B-41C3FF097550}"/>
            </c:ext>
          </c:extLst>
        </c:ser>
        <c:dLbls>
          <c:showLegendKey val="0"/>
          <c:showVal val="0"/>
          <c:showCatName val="0"/>
          <c:showSerName val="0"/>
          <c:showPercent val="0"/>
          <c:showBubbleSize val="0"/>
        </c:dLbls>
        <c:axId val="241698688"/>
        <c:axId val="241700224"/>
      </c:scatterChart>
      <c:valAx>
        <c:axId val="241698688"/>
        <c:scaling>
          <c:orientation val="minMax"/>
        </c:scaling>
        <c:delete val="0"/>
        <c:axPos val="b"/>
        <c:numFmt formatCode="General" sourceLinked="1"/>
        <c:majorTickMark val="out"/>
        <c:minorTickMark val="none"/>
        <c:tickLblPos val="nextTo"/>
        <c:spPr>
          <a:ln>
            <a:solidFill>
              <a:schemeClr val="tx1"/>
            </a:solidFill>
          </a:ln>
        </c:spPr>
        <c:crossAx val="241700224"/>
        <c:crosses val="autoZero"/>
        <c:crossBetween val="midCat"/>
      </c:valAx>
      <c:valAx>
        <c:axId val="241700224"/>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41698688"/>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LLOD比較!$AF$4</c:f>
              <c:strCache>
                <c:ptCount val="1"/>
                <c:pt idx="0">
                  <c:v>biotin rBC2LCN(1)</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LLOD比較!$AE$5:$AE$12</c:f>
              <c:numCache>
                <c:formatCode>General</c:formatCode>
                <c:ptCount val="8"/>
                <c:pt idx="0">
                  <c:v>4160</c:v>
                </c:pt>
                <c:pt idx="1">
                  <c:v>2080</c:v>
                </c:pt>
                <c:pt idx="2">
                  <c:v>1040</c:v>
                </c:pt>
                <c:pt idx="3">
                  <c:v>520</c:v>
                </c:pt>
                <c:pt idx="4">
                  <c:v>260</c:v>
                </c:pt>
                <c:pt idx="5">
                  <c:v>130</c:v>
                </c:pt>
                <c:pt idx="6">
                  <c:v>65</c:v>
                </c:pt>
                <c:pt idx="7">
                  <c:v>32.5</c:v>
                </c:pt>
              </c:numCache>
            </c:numRef>
          </c:xVal>
          <c:yVal>
            <c:numRef>
              <c:f>LLOD比較!$AJ$5:$AJ$12</c:f>
              <c:numCache>
                <c:formatCode>General</c:formatCode>
                <c:ptCount val="8"/>
                <c:pt idx="0">
                  <c:v>9.2899999999999996E-2</c:v>
                </c:pt>
                <c:pt idx="1">
                  <c:v>5.1699999999999968E-2</c:v>
                </c:pt>
                <c:pt idx="2">
                  <c:v>3.0466666666666632E-2</c:v>
                </c:pt>
                <c:pt idx="3">
                  <c:v>1.9966666666666667E-2</c:v>
                </c:pt>
                <c:pt idx="4">
                  <c:v>1.5466666666666665E-2</c:v>
                </c:pt>
                <c:pt idx="5">
                  <c:v>1.2566666666666665E-2</c:v>
                </c:pt>
                <c:pt idx="6">
                  <c:v>1.2599999999999967E-2</c:v>
                </c:pt>
                <c:pt idx="7">
                  <c:v>1.2033333333333299E-2</c:v>
                </c:pt>
              </c:numCache>
            </c:numRef>
          </c:yVal>
          <c:smooth val="0"/>
          <c:extLst>
            <c:ext xmlns:c16="http://schemas.microsoft.com/office/drawing/2014/chart" uri="{C3380CC4-5D6E-409C-BE32-E72D297353CC}">
              <c16:uniqueId val="{00000001-C8D5-4DF4-8B53-C5897B7C273A}"/>
            </c:ext>
          </c:extLst>
        </c:ser>
        <c:dLbls>
          <c:showLegendKey val="0"/>
          <c:showVal val="0"/>
          <c:showCatName val="0"/>
          <c:showSerName val="0"/>
          <c:showPercent val="0"/>
          <c:showBubbleSize val="0"/>
        </c:dLbls>
        <c:axId val="237016576"/>
        <c:axId val="237018112"/>
      </c:scatterChart>
      <c:valAx>
        <c:axId val="237016576"/>
        <c:scaling>
          <c:orientation val="minMax"/>
        </c:scaling>
        <c:delete val="0"/>
        <c:axPos val="b"/>
        <c:numFmt formatCode="General" sourceLinked="1"/>
        <c:majorTickMark val="out"/>
        <c:minorTickMark val="none"/>
        <c:tickLblPos val="nextTo"/>
        <c:spPr>
          <a:ln>
            <a:solidFill>
              <a:schemeClr val="tx1"/>
            </a:solidFill>
          </a:ln>
        </c:spPr>
        <c:crossAx val="237018112"/>
        <c:crosses val="autoZero"/>
        <c:crossBetween val="midCat"/>
      </c:valAx>
      <c:valAx>
        <c:axId val="237018112"/>
        <c:scaling>
          <c:orientation val="minMax"/>
          <c:max val="0.14000000000000001"/>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7016576"/>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 10データ'!$EF$54</c:f>
              <c:strCache>
                <c:ptCount val="1"/>
                <c:pt idx="0">
                  <c:v>biotin rBC2LCN</c:v>
                </c:pt>
              </c:strCache>
            </c:strRef>
          </c:tx>
          <c:spPr>
            <a:ln w="28575">
              <a:noFill/>
            </a:ln>
          </c:spPr>
          <c:marker>
            <c:spPr>
              <a:solidFill>
                <a:schemeClr val="tx1"/>
              </a:solidFill>
              <a:ln>
                <a:noFill/>
              </a:ln>
            </c:spPr>
          </c:marker>
          <c:trendline>
            <c:trendlineType val="linear"/>
            <c:dispRSqr val="1"/>
            <c:dispEq val="1"/>
            <c:trendlineLbl>
              <c:layout>
                <c:manualLayout>
                  <c:x val="0.48570909886264219"/>
                  <c:y val="-0.19314814814814815"/>
                </c:manualLayout>
              </c:layout>
              <c:numFmt formatCode="General" sourceLinked="0"/>
            </c:trendlineLbl>
          </c:trendline>
          <c:xVal>
            <c:numRef>
              <c:f>'LLOD 10データ'!$EE$56:$EE$61</c:f>
              <c:numCache>
                <c:formatCode>General</c:formatCode>
                <c:ptCount val="6"/>
                <c:pt idx="0">
                  <c:v>4160</c:v>
                </c:pt>
                <c:pt idx="1">
                  <c:v>2080</c:v>
                </c:pt>
                <c:pt idx="2">
                  <c:v>1040</c:v>
                </c:pt>
                <c:pt idx="3">
                  <c:v>520</c:v>
                </c:pt>
                <c:pt idx="4">
                  <c:v>260</c:v>
                </c:pt>
                <c:pt idx="5">
                  <c:v>130</c:v>
                </c:pt>
              </c:numCache>
            </c:numRef>
          </c:xVal>
          <c:yVal>
            <c:numRef>
              <c:f>'LLOD 10データ'!$EJ$56:$EJ$61</c:f>
              <c:numCache>
                <c:formatCode>General</c:formatCode>
                <c:ptCount val="6"/>
                <c:pt idx="0">
                  <c:v>9.3366666666666639E-2</c:v>
                </c:pt>
                <c:pt idx="1">
                  <c:v>4.9999999999999933E-2</c:v>
                </c:pt>
                <c:pt idx="2">
                  <c:v>2.8899999999999936E-2</c:v>
                </c:pt>
                <c:pt idx="3">
                  <c:v>2.07E-2</c:v>
                </c:pt>
                <c:pt idx="4">
                  <c:v>1.6233333333333301E-2</c:v>
                </c:pt>
                <c:pt idx="5">
                  <c:v>8.8999999999999965E-3</c:v>
                </c:pt>
              </c:numCache>
            </c:numRef>
          </c:yVal>
          <c:smooth val="0"/>
          <c:extLst>
            <c:ext xmlns:c16="http://schemas.microsoft.com/office/drawing/2014/chart" uri="{C3380CC4-5D6E-409C-BE32-E72D297353CC}">
              <c16:uniqueId val="{00000001-25E8-4862-B879-4ED6F9AB233A}"/>
            </c:ext>
          </c:extLst>
        </c:ser>
        <c:dLbls>
          <c:showLegendKey val="0"/>
          <c:showVal val="0"/>
          <c:showCatName val="0"/>
          <c:showSerName val="0"/>
          <c:showPercent val="0"/>
          <c:showBubbleSize val="0"/>
        </c:dLbls>
        <c:axId val="241742592"/>
        <c:axId val="241744128"/>
      </c:scatterChart>
      <c:valAx>
        <c:axId val="241742592"/>
        <c:scaling>
          <c:orientation val="minMax"/>
        </c:scaling>
        <c:delete val="0"/>
        <c:axPos val="b"/>
        <c:numFmt formatCode="General" sourceLinked="1"/>
        <c:majorTickMark val="out"/>
        <c:minorTickMark val="none"/>
        <c:tickLblPos val="nextTo"/>
        <c:spPr>
          <a:ln>
            <a:solidFill>
              <a:schemeClr val="tx1"/>
            </a:solidFill>
          </a:ln>
        </c:spPr>
        <c:crossAx val="241744128"/>
        <c:crosses val="autoZero"/>
        <c:crossBetween val="midCat"/>
      </c:valAx>
      <c:valAx>
        <c:axId val="241744128"/>
        <c:scaling>
          <c:orientation val="minMax"/>
        </c:scaling>
        <c:delete val="0"/>
        <c:axPos val="l"/>
        <c:title>
          <c:tx>
            <c:rich>
              <a:bodyPr rot="-5400000" vert="horz"/>
              <a:lstStyle/>
              <a:p>
                <a:pPr>
                  <a:defRPr/>
                </a:pPr>
                <a:r>
                  <a:rPr lang="en-US" altLang="ja-JP" b="0"/>
                  <a:t>OD450/620 nm</a:t>
                </a:r>
                <a:endParaRPr lang="ja-JP" altLang="en-US" b="0"/>
              </a:p>
            </c:rich>
          </c:tx>
          <c:overlay val="0"/>
        </c:title>
        <c:numFmt formatCode="General" sourceLinked="1"/>
        <c:majorTickMark val="out"/>
        <c:minorTickMark val="none"/>
        <c:tickLblPos val="nextTo"/>
        <c:spPr>
          <a:ln>
            <a:solidFill>
              <a:schemeClr val="tx1"/>
            </a:solidFill>
          </a:ln>
        </c:spPr>
        <c:crossAx val="241742592"/>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15310586176727"/>
          <c:y val="5.0925925925925923E-2"/>
          <c:w val="0.79349868766404186"/>
          <c:h val="0.75240740740740741"/>
        </c:manualLayout>
      </c:layout>
      <c:scatterChart>
        <c:scatterStyle val="lineMarker"/>
        <c:varyColors val="0"/>
        <c:ser>
          <c:idx val="0"/>
          <c:order val="0"/>
          <c:tx>
            <c:v>PS method</c:v>
          </c:tx>
          <c:spPr>
            <a:ln w="28575" cap="rnd">
              <a:noFill/>
              <a:round/>
            </a:ln>
            <a:effectLst/>
          </c:spPr>
          <c:marker>
            <c:symbol val="circle"/>
            <c:size val="7"/>
            <c:spPr>
              <a:solidFill>
                <a:schemeClr val="tx1"/>
              </a:solidFill>
              <a:ln w="9525">
                <a:solidFill>
                  <a:schemeClr val="tx1"/>
                </a:solidFill>
              </a:ln>
              <a:effectLst/>
            </c:spPr>
          </c:marker>
          <c:trendline>
            <c:spPr>
              <a:ln w="12700" cap="rnd">
                <a:solidFill>
                  <a:schemeClr val="tx1"/>
                </a:solidFill>
                <a:prstDash val="solid"/>
              </a:ln>
              <a:effectLst/>
            </c:spPr>
            <c:trendlineType val="linear"/>
            <c:dispRSqr val="0"/>
            <c:dispEq val="0"/>
          </c:trendline>
          <c:errBars>
            <c:errDir val="y"/>
            <c:errBarType val="both"/>
            <c:errValType val="cust"/>
            <c:noEndCap val="0"/>
            <c:plus>
              <c:numRef>
                <c:f>'PS,biotin Ave(n=10)'!$AM$5:$AM$12</c:f>
                <c:numCache>
                  <c:formatCode>General</c:formatCode>
                  <c:ptCount val="8"/>
                  <c:pt idx="0">
                    <c:v>1.8382469159876229E-2</c:v>
                  </c:pt>
                  <c:pt idx="1">
                    <c:v>8.2797946834447435E-3</c:v>
                  </c:pt>
                  <c:pt idx="2">
                    <c:v>4.5293626965370679E-3</c:v>
                  </c:pt>
                  <c:pt idx="3">
                    <c:v>2.0903197797488347E-3</c:v>
                  </c:pt>
                  <c:pt idx="4">
                    <c:v>6.0429345082719903E-3</c:v>
                  </c:pt>
                  <c:pt idx="5">
                    <c:v>2.1229993963215372E-3</c:v>
                  </c:pt>
                  <c:pt idx="6">
                    <c:v>8.3167190701593184E-4</c:v>
                  </c:pt>
                  <c:pt idx="7">
                    <c:v>4.2209112705697825E-4</c:v>
                  </c:pt>
                </c:numCache>
              </c:numRef>
            </c:plus>
            <c:minus>
              <c:numRef>
                <c:f>'PS,biotin Ave(n=10)'!$AM$5:$AM$12</c:f>
                <c:numCache>
                  <c:formatCode>General</c:formatCode>
                  <c:ptCount val="8"/>
                  <c:pt idx="0">
                    <c:v>1.8382469159876229E-2</c:v>
                  </c:pt>
                  <c:pt idx="1">
                    <c:v>8.2797946834447435E-3</c:v>
                  </c:pt>
                  <c:pt idx="2">
                    <c:v>4.5293626965370679E-3</c:v>
                  </c:pt>
                  <c:pt idx="3">
                    <c:v>2.0903197797488347E-3</c:v>
                  </c:pt>
                  <c:pt idx="4">
                    <c:v>6.0429345082719903E-3</c:v>
                  </c:pt>
                  <c:pt idx="5">
                    <c:v>2.1229993963215372E-3</c:v>
                  </c:pt>
                  <c:pt idx="6">
                    <c:v>8.3167190701593184E-4</c:v>
                  </c:pt>
                  <c:pt idx="7">
                    <c:v>4.2209112705697825E-4</c:v>
                  </c:pt>
                </c:numCache>
              </c:numRef>
            </c:minus>
            <c:spPr>
              <a:noFill/>
              <a:ln w="9525" cap="flat" cmpd="sng" algn="ctr">
                <a:solidFill>
                  <a:schemeClr val="tx1">
                    <a:lumMod val="65000"/>
                    <a:lumOff val="35000"/>
                  </a:schemeClr>
                </a:solidFill>
                <a:round/>
              </a:ln>
              <a:effectLst/>
            </c:spPr>
          </c:errBars>
          <c:errBars>
            <c:errDir val="x"/>
            <c:errBarType val="both"/>
            <c:errValType val="fixedVal"/>
            <c:noEndCap val="0"/>
            <c:val val="1"/>
            <c:spPr>
              <a:noFill/>
              <a:ln w="9525" cap="flat" cmpd="sng" algn="ctr">
                <a:solidFill>
                  <a:schemeClr val="tx1">
                    <a:lumMod val="65000"/>
                    <a:lumOff val="35000"/>
                  </a:schemeClr>
                </a:solidFill>
                <a:round/>
              </a:ln>
              <a:effectLst/>
            </c:spPr>
          </c:errBars>
          <c:xVal>
            <c:numRef>
              <c:f>'PS,biotin Ave(n=10)'!$F$5:$F$12</c:f>
              <c:numCache>
                <c:formatCode>General</c:formatCode>
                <c:ptCount val="8"/>
                <c:pt idx="0">
                  <c:v>4160</c:v>
                </c:pt>
                <c:pt idx="1">
                  <c:v>2080</c:v>
                </c:pt>
                <c:pt idx="2">
                  <c:v>1040</c:v>
                </c:pt>
                <c:pt idx="3">
                  <c:v>520</c:v>
                </c:pt>
                <c:pt idx="4">
                  <c:v>260</c:v>
                </c:pt>
                <c:pt idx="5">
                  <c:v>130</c:v>
                </c:pt>
                <c:pt idx="6">
                  <c:v>65</c:v>
                </c:pt>
                <c:pt idx="7">
                  <c:v>32.5</c:v>
                </c:pt>
              </c:numCache>
            </c:numRef>
          </c:xVal>
          <c:yVal>
            <c:numRef>
              <c:f>'PS,biotin Ave(n=10)'!$AL$5:$AL$12</c:f>
              <c:numCache>
                <c:formatCode>General</c:formatCode>
                <c:ptCount val="8"/>
                <c:pt idx="0">
                  <c:v>0.11589999999999984</c:v>
                </c:pt>
                <c:pt idx="1">
                  <c:v>5.8249999999999975E-2</c:v>
                </c:pt>
                <c:pt idx="2">
                  <c:v>3.0093333333333309E-2</c:v>
                </c:pt>
                <c:pt idx="3">
                  <c:v>1.7376666666666644E-2</c:v>
                </c:pt>
                <c:pt idx="4">
                  <c:v>1.1846666666666643E-2</c:v>
                </c:pt>
                <c:pt idx="5">
                  <c:v>7.9666666666666601E-3</c:v>
                </c:pt>
                <c:pt idx="6">
                  <c:v>6.6733333333333228E-3</c:v>
                </c:pt>
                <c:pt idx="7">
                  <c:v>6.0666666666666621E-3</c:v>
                </c:pt>
              </c:numCache>
            </c:numRef>
          </c:yVal>
          <c:smooth val="0"/>
          <c:extLst>
            <c:ext xmlns:c16="http://schemas.microsoft.com/office/drawing/2014/chart" uri="{C3380CC4-5D6E-409C-BE32-E72D297353CC}">
              <c16:uniqueId val="{00000000-329F-4521-8346-1634C47DF80A}"/>
            </c:ext>
          </c:extLst>
        </c:ser>
        <c:ser>
          <c:idx val="1"/>
          <c:order val="1"/>
          <c:tx>
            <c:v>Biotin method</c:v>
          </c:tx>
          <c:spPr>
            <a:ln w="28575" cap="rnd">
              <a:noFill/>
              <a:round/>
            </a:ln>
            <a:effectLst/>
          </c:spPr>
          <c:marker>
            <c:symbol val="circle"/>
            <c:size val="7"/>
            <c:spPr>
              <a:solidFill>
                <a:schemeClr val="bg1"/>
              </a:solidFill>
              <a:ln w="9525">
                <a:solidFill>
                  <a:schemeClr val="tx1"/>
                </a:solidFill>
              </a:ln>
              <a:effectLst/>
            </c:spPr>
          </c:marker>
          <c:trendline>
            <c:spPr>
              <a:ln w="12700" cap="rnd">
                <a:solidFill>
                  <a:schemeClr val="tx1"/>
                </a:solidFill>
                <a:prstDash val="solid"/>
              </a:ln>
              <a:effectLst/>
            </c:spPr>
            <c:trendlineType val="linear"/>
            <c:dispRSqr val="0"/>
            <c:dispEq val="0"/>
          </c:trendline>
          <c:errBars>
            <c:errDir val="y"/>
            <c:errBarType val="both"/>
            <c:errValType val="cust"/>
            <c:noEndCap val="0"/>
            <c:plus>
              <c:numRef>
                <c:f>'PS,biotin Ave(n=10)'!$AM$24:$AM$29</c:f>
                <c:numCache>
                  <c:formatCode>General</c:formatCode>
                  <c:ptCount val="6"/>
                  <c:pt idx="0">
                    <c:v>6.5563069573914444E-3</c:v>
                  </c:pt>
                  <c:pt idx="1">
                    <c:v>3.6009082506896889E-3</c:v>
                  </c:pt>
                  <c:pt idx="2">
                    <c:v>2.8494322886877038E-3</c:v>
                  </c:pt>
                  <c:pt idx="3">
                    <c:v>2.5154328253504713E-3</c:v>
                  </c:pt>
                  <c:pt idx="4">
                    <c:v>1.5269080770832567E-3</c:v>
                  </c:pt>
                  <c:pt idx="5">
                    <c:v>3.2153028494673703E-3</c:v>
                  </c:pt>
                </c:numCache>
              </c:numRef>
            </c:plus>
            <c:minus>
              <c:numRef>
                <c:f>'PS,biotin Ave(n=10)'!$AM$24:$AM$29</c:f>
                <c:numCache>
                  <c:formatCode>General</c:formatCode>
                  <c:ptCount val="6"/>
                  <c:pt idx="0">
                    <c:v>6.5563069573914444E-3</c:v>
                  </c:pt>
                  <c:pt idx="1">
                    <c:v>3.6009082506896889E-3</c:v>
                  </c:pt>
                  <c:pt idx="2">
                    <c:v>2.8494322886877038E-3</c:v>
                  </c:pt>
                  <c:pt idx="3">
                    <c:v>2.5154328253504713E-3</c:v>
                  </c:pt>
                  <c:pt idx="4">
                    <c:v>1.5269080770832567E-3</c:v>
                  </c:pt>
                  <c:pt idx="5">
                    <c:v>3.2153028494673703E-3</c:v>
                  </c:pt>
                </c:numCache>
              </c:numRef>
            </c:minus>
            <c:spPr>
              <a:noFill/>
              <a:ln w="9525" cap="flat" cmpd="sng" algn="ctr">
                <a:solidFill>
                  <a:schemeClr val="tx1">
                    <a:lumMod val="65000"/>
                    <a:lumOff val="35000"/>
                  </a:schemeClr>
                </a:solidFill>
                <a:round/>
              </a:ln>
              <a:effectLst/>
            </c:spPr>
          </c:errBars>
          <c:errBars>
            <c:errDir val="x"/>
            <c:errBarType val="both"/>
            <c:errValType val="fixedVal"/>
            <c:noEndCap val="0"/>
            <c:val val="1"/>
            <c:spPr>
              <a:noFill/>
              <a:ln w="9525" cap="flat" cmpd="sng" algn="ctr">
                <a:solidFill>
                  <a:schemeClr val="tx1">
                    <a:lumMod val="65000"/>
                    <a:lumOff val="35000"/>
                  </a:schemeClr>
                </a:solidFill>
                <a:round/>
              </a:ln>
              <a:effectLst/>
            </c:spPr>
          </c:errBars>
          <c:xVal>
            <c:numRef>
              <c:f>'PS,biotin Ave(n=10)'!$F$5:$F$12</c:f>
              <c:numCache>
                <c:formatCode>General</c:formatCode>
                <c:ptCount val="8"/>
                <c:pt idx="0">
                  <c:v>4160</c:v>
                </c:pt>
                <c:pt idx="1">
                  <c:v>2080</c:v>
                </c:pt>
                <c:pt idx="2">
                  <c:v>1040</c:v>
                </c:pt>
                <c:pt idx="3">
                  <c:v>520</c:v>
                </c:pt>
                <c:pt idx="4">
                  <c:v>260</c:v>
                </c:pt>
                <c:pt idx="5">
                  <c:v>130</c:v>
                </c:pt>
                <c:pt idx="6">
                  <c:v>65</c:v>
                </c:pt>
                <c:pt idx="7">
                  <c:v>32.5</c:v>
                </c:pt>
              </c:numCache>
            </c:numRef>
          </c:xVal>
          <c:yVal>
            <c:numRef>
              <c:f>'PS,biotin Ave(n=10)'!$AL$24:$AL$29</c:f>
              <c:numCache>
                <c:formatCode>General</c:formatCode>
                <c:ptCount val="6"/>
                <c:pt idx="0">
                  <c:v>0.10056333333333324</c:v>
                </c:pt>
                <c:pt idx="1">
                  <c:v>5.3463333333333293E-2</c:v>
                </c:pt>
                <c:pt idx="2">
                  <c:v>3.1906666666666625E-2</c:v>
                </c:pt>
                <c:pt idx="3">
                  <c:v>2.0913333333333308E-2</c:v>
                </c:pt>
                <c:pt idx="4">
                  <c:v>1.6359999999999968E-2</c:v>
                </c:pt>
                <c:pt idx="5">
                  <c:v>1.3209999999999972E-2</c:v>
                </c:pt>
              </c:numCache>
            </c:numRef>
          </c:yVal>
          <c:smooth val="0"/>
          <c:extLst>
            <c:ext xmlns:c16="http://schemas.microsoft.com/office/drawing/2014/chart" uri="{C3380CC4-5D6E-409C-BE32-E72D297353CC}">
              <c16:uniqueId val="{00000001-329F-4521-8346-1634C47DF80A}"/>
            </c:ext>
          </c:extLst>
        </c:ser>
        <c:dLbls>
          <c:showLegendKey val="0"/>
          <c:showVal val="0"/>
          <c:showCatName val="0"/>
          <c:showSerName val="0"/>
          <c:showPercent val="0"/>
          <c:showBubbleSize val="0"/>
        </c:dLbls>
        <c:axId val="470434288"/>
        <c:axId val="470437240"/>
      </c:scatterChart>
      <c:valAx>
        <c:axId val="470434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a:t>Cell number (cells/mL)</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title>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470437240"/>
        <c:crosses val="autoZero"/>
        <c:crossBetween val="midCat"/>
      </c:valAx>
      <c:valAx>
        <c:axId val="4704372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a:t>OD450/620</a:t>
                </a:r>
                <a:endParaRPr lang="ja-JP" alt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title>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470434288"/>
        <c:crosses val="autoZero"/>
        <c:crossBetween val="midCat"/>
      </c:valAx>
      <c:spPr>
        <a:noFill/>
        <a:ln>
          <a:noFill/>
        </a:ln>
        <a:effectLst/>
      </c:spPr>
    </c:plotArea>
    <c:legend>
      <c:legendPos val="r"/>
      <c:layout>
        <c:manualLayout>
          <c:xMode val="edge"/>
          <c:yMode val="edge"/>
          <c:x val="0.20534623797025373"/>
          <c:y val="7.8937372411781864E-2"/>
          <c:w val="0.24866666666666662"/>
          <c:h val="0.100917177019539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LLOD比較!$AF$20</c:f>
              <c:strCache>
                <c:ptCount val="1"/>
                <c:pt idx="0">
                  <c:v>biotin rBC2LCN(2)</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LLOD比較!$AE$22:$AE$28</c:f>
              <c:numCache>
                <c:formatCode>General</c:formatCode>
                <c:ptCount val="7"/>
                <c:pt idx="0">
                  <c:v>4160</c:v>
                </c:pt>
                <c:pt idx="1">
                  <c:v>2080</c:v>
                </c:pt>
                <c:pt idx="2">
                  <c:v>1040</c:v>
                </c:pt>
                <c:pt idx="3">
                  <c:v>520</c:v>
                </c:pt>
                <c:pt idx="4">
                  <c:v>260</c:v>
                </c:pt>
                <c:pt idx="5">
                  <c:v>130</c:v>
                </c:pt>
                <c:pt idx="6">
                  <c:v>65</c:v>
                </c:pt>
              </c:numCache>
            </c:numRef>
          </c:xVal>
          <c:yVal>
            <c:numRef>
              <c:f>LLOD比較!$AJ$22:$AJ$28</c:f>
              <c:numCache>
                <c:formatCode>General</c:formatCode>
                <c:ptCount val="7"/>
                <c:pt idx="0">
                  <c:v>0.10389999999999999</c:v>
                </c:pt>
                <c:pt idx="1">
                  <c:v>5.6100000000000004E-2</c:v>
                </c:pt>
                <c:pt idx="2">
                  <c:v>3.3566666666666661E-2</c:v>
                </c:pt>
                <c:pt idx="3">
                  <c:v>2.2333333333333334E-2</c:v>
                </c:pt>
                <c:pt idx="4">
                  <c:v>1.6799999999999933E-2</c:v>
                </c:pt>
                <c:pt idx="5">
                  <c:v>1.6433333333333269E-2</c:v>
                </c:pt>
                <c:pt idx="6">
                  <c:v>1.5699999999999933E-2</c:v>
                </c:pt>
              </c:numCache>
            </c:numRef>
          </c:yVal>
          <c:smooth val="0"/>
          <c:extLst>
            <c:ext xmlns:c16="http://schemas.microsoft.com/office/drawing/2014/chart" uri="{C3380CC4-5D6E-409C-BE32-E72D297353CC}">
              <c16:uniqueId val="{00000001-4648-4BB5-BED8-08AC533FEF3C}"/>
            </c:ext>
          </c:extLst>
        </c:ser>
        <c:dLbls>
          <c:showLegendKey val="0"/>
          <c:showVal val="0"/>
          <c:showCatName val="0"/>
          <c:showSerName val="0"/>
          <c:showPercent val="0"/>
          <c:showBubbleSize val="0"/>
        </c:dLbls>
        <c:axId val="237068672"/>
        <c:axId val="237070208"/>
      </c:scatterChart>
      <c:valAx>
        <c:axId val="237068672"/>
        <c:scaling>
          <c:orientation val="minMax"/>
        </c:scaling>
        <c:delete val="0"/>
        <c:axPos val="b"/>
        <c:numFmt formatCode="General" sourceLinked="1"/>
        <c:majorTickMark val="out"/>
        <c:minorTickMark val="none"/>
        <c:tickLblPos val="nextTo"/>
        <c:spPr>
          <a:ln>
            <a:solidFill>
              <a:schemeClr val="tx1"/>
            </a:solidFill>
          </a:ln>
        </c:spPr>
        <c:crossAx val="237070208"/>
        <c:crosses val="autoZero"/>
        <c:crossBetween val="midCat"/>
      </c:valAx>
      <c:valAx>
        <c:axId val="237070208"/>
        <c:scaling>
          <c:orientation val="minMax"/>
          <c:max val="0.14000000000000001"/>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7068672"/>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LLOD比較!$AF$38</c:f>
              <c:strCache>
                <c:ptCount val="1"/>
                <c:pt idx="0">
                  <c:v>biotin rBC2LCN(3)</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LLOD比較!$AE$39:$AE$45</c:f>
              <c:numCache>
                <c:formatCode>General</c:formatCode>
                <c:ptCount val="7"/>
                <c:pt idx="0">
                  <c:v>4160</c:v>
                </c:pt>
                <c:pt idx="1">
                  <c:v>2080</c:v>
                </c:pt>
                <c:pt idx="2">
                  <c:v>1040</c:v>
                </c:pt>
                <c:pt idx="3">
                  <c:v>520</c:v>
                </c:pt>
                <c:pt idx="4">
                  <c:v>260</c:v>
                </c:pt>
                <c:pt idx="5">
                  <c:v>130</c:v>
                </c:pt>
                <c:pt idx="6">
                  <c:v>65</c:v>
                </c:pt>
              </c:numCache>
            </c:numRef>
          </c:xVal>
          <c:yVal>
            <c:numRef>
              <c:f>LLOD比較!$AJ$39:$AJ$45</c:f>
              <c:numCache>
                <c:formatCode>General</c:formatCode>
                <c:ptCount val="7"/>
                <c:pt idx="0">
                  <c:v>0.10509999999999999</c:v>
                </c:pt>
                <c:pt idx="1">
                  <c:v>5.489999999999997E-2</c:v>
                </c:pt>
                <c:pt idx="2">
                  <c:v>3.3533333333333332E-2</c:v>
                </c:pt>
                <c:pt idx="3">
                  <c:v>2.2599999999999999E-2</c:v>
                </c:pt>
                <c:pt idx="4">
                  <c:v>1.8699999999999967E-2</c:v>
                </c:pt>
                <c:pt idx="5">
                  <c:v>1.6299999999999999E-2</c:v>
                </c:pt>
                <c:pt idx="6">
                  <c:v>1.4399999999999934E-2</c:v>
                </c:pt>
              </c:numCache>
            </c:numRef>
          </c:yVal>
          <c:smooth val="0"/>
          <c:extLst>
            <c:ext xmlns:c16="http://schemas.microsoft.com/office/drawing/2014/chart" uri="{C3380CC4-5D6E-409C-BE32-E72D297353CC}">
              <c16:uniqueId val="{00000001-0C2E-4A15-84B8-1D54F7C59543}"/>
            </c:ext>
          </c:extLst>
        </c:ser>
        <c:dLbls>
          <c:showLegendKey val="0"/>
          <c:showVal val="0"/>
          <c:showCatName val="0"/>
          <c:showSerName val="0"/>
          <c:showPercent val="0"/>
          <c:showBubbleSize val="0"/>
        </c:dLbls>
        <c:axId val="237079552"/>
        <c:axId val="237089536"/>
      </c:scatterChart>
      <c:valAx>
        <c:axId val="237079552"/>
        <c:scaling>
          <c:orientation val="minMax"/>
        </c:scaling>
        <c:delete val="0"/>
        <c:axPos val="b"/>
        <c:numFmt formatCode="General" sourceLinked="1"/>
        <c:majorTickMark val="out"/>
        <c:minorTickMark val="none"/>
        <c:tickLblPos val="nextTo"/>
        <c:spPr>
          <a:ln>
            <a:solidFill>
              <a:schemeClr val="tx1"/>
            </a:solidFill>
          </a:ln>
        </c:spPr>
        <c:crossAx val="237089536"/>
        <c:crosses val="autoZero"/>
        <c:crossBetween val="midCat"/>
      </c:valAx>
      <c:valAx>
        <c:axId val="237089536"/>
        <c:scaling>
          <c:orientation val="minMax"/>
          <c:max val="0.14000000000000001"/>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7079552"/>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LLOD比較!$F$60</c:f>
              <c:strCache>
                <c:ptCount val="1"/>
                <c:pt idx="0">
                  <c:v>rBC2LCN-PSS(1)</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LLOD比較!$E$62:$E$67</c:f>
              <c:numCache>
                <c:formatCode>General</c:formatCode>
                <c:ptCount val="6"/>
                <c:pt idx="0">
                  <c:v>4160</c:v>
                </c:pt>
                <c:pt idx="1">
                  <c:v>2080</c:v>
                </c:pt>
                <c:pt idx="2">
                  <c:v>1040</c:v>
                </c:pt>
                <c:pt idx="3">
                  <c:v>520</c:v>
                </c:pt>
                <c:pt idx="4">
                  <c:v>260</c:v>
                </c:pt>
                <c:pt idx="5">
                  <c:v>130</c:v>
                </c:pt>
              </c:numCache>
            </c:numRef>
          </c:xVal>
          <c:yVal>
            <c:numRef>
              <c:f>LLOD比較!$J$62:$J$67</c:f>
              <c:numCache>
                <c:formatCode>General</c:formatCode>
                <c:ptCount val="6"/>
                <c:pt idx="0">
                  <c:v>0.1002333333333333</c:v>
                </c:pt>
                <c:pt idx="1">
                  <c:v>5.1733333333333333E-2</c:v>
                </c:pt>
                <c:pt idx="2">
                  <c:v>2.4666666666666601E-2</c:v>
                </c:pt>
                <c:pt idx="3">
                  <c:v>1.5466666666666634E-2</c:v>
                </c:pt>
                <c:pt idx="4">
                  <c:v>9.3333333333333306E-3</c:v>
                </c:pt>
                <c:pt idx="5">
                  <c:v>6.5666666666666625E-3</c:v>
                </c:pt>
              </c:numCache>
            </c:numRef>
          </c:yVal>
          <c:smooth val="0"/>
          <c:extLst>
            <c:ext xmlns:c16="http://schemas.microsoft.com/office/drawing/2014/chart" uri="{C3380CC4-5D6E-409C-BE32-E72D297353CC}">
              <c16:uniqueId val="{00000001-5AFB-4C6A-B328-D9EDF7661683}"/>
            </c:ext>
          </c:extLst>
        </c:ser>
        <c:dLbls>
          <c:showLegendKey val="0"/>
          <c:showVal val="0"/>
          <c:showCatName val="0"/>
          <c:showSerName val="0"/>
          <c:showPercent val="0"/>
          <c:showBubbleSize val="0"/>
        </c:dLbls>
        <c:axId val="237646208"/>
        <c:axId val="237647744"/>
      </c:scatterChart>
      <c:valAx>
        <c:axId val="237646208"/>
        <c:scaling>
          <c:orientation val="minMax"/>
        </c:scaling>
        <c:delete val="0"/>
        <c:axPos val="b"/>
        <c:numFmt formatCode="General" sourceLinked="1"/>
        <c:majorTickMark val="out"/>
        <c:minorTickMark val="none"/>
        <c:tickLblPos val="nextTo"/>
        <c:spPr>
          <a:ln>
            <a:solidFill>
              <a:schemeClr val="tx1"/>
            </a:solidFill>
          </a:ln>
        </c:spPr>
        <c:crossAx val="237647744"/>
        <c:crosses val="autoZero"/>
        <c:crossBetween val="midCat"/>
      </c:valAx>
      <c:valAx>
        <c:axId val="237647744"/>
        <c:scaling>
          <c:orientation val="minMax"/>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7646208"/>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LLOD比較!$F$77</c:f>
              <c:strCache>
                <c:ptCount val="1"/>
                <c:pt idx="0">
                  <c:v>rBC2LCN-PSS(2)</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LLOD比較!$E$79:$E$85</c:f>
              <c:numCache>
                <c:formatCode>General</c:formatCode>
                <c:ptCount val="7"/>
                <c:pt idx="0">
                  <c:v>4160</c:v>
                </c:pt>
                <c:pt idx="1">
                  <c:v>2080</c:v>
                </c:pt>
                <c:pt idx="2">
                  <c:v>1040</c:v>
                </c:pt>
                <c:pt idx="3">
                  <c:v>520</c:v>
                </c:pt>
                <c:pt idx="4">
                  <c:v>260</c:v>
                </c:pt>
                <c:pt idx="5">
                  <c:v>130</c:v>
                </c:pt>
                <c:pt idx="6">
                  <c:v>65</c:v>
                </c:pt>
              </c:numCache>
            </c:numRef>
          </c:xVal>
          <c:yVal>
            <c:numRef>
              <c:f>LLOD比較!$J$79:$J$85</c:f>
              <c:numCache>
                <c:formatCode>General</c:formatCode>
                <c:ptCount val="7"/>
                <c:pt idx="0">
                  <c:v>0.10409999999999968</c:v>
                </c:pt>
                <c:pt idx="1">
                  <c:v>5.4333333333333296E-2</c:v>
                </c:pt>
                <c:pt idx="2">
                  <c:v>2.8266666666666634E-2</c:v>
                </c:pt>
                <c:pt idx="3">
                  <c:v>1.5133333333333299E-2</c:v>
                </c:pt>
                <c:pt idx="4">
                  <c:v>9.43333333333333E-3</c:v>
                </c:pt>
                <c:pt idx="5">
                  <c:v>7.0333333333333263E-3</c:v>
                </c:pt>
                <c:pt idx="6">
                  <c:v>5.9500000000000004E-3</c:v>
                </c:pt>
              </c:numCache>
            </c:numRef>
          </c:yVal>
          <c:smooth val="0"/>
          <c:extLst>
            <c:ext xmlns:c16="http://schemas.microsoft.com/office/drawing/2014/chart" uri="{C3380CC4-5D6E-409C-BE32-E72D297353CC}">
              <c16:uniqueId val="{00000001-3302-4DED-9085-EE293CF150EB}"/>
            </c:ext>
          </c:extLst>
        </c:ser>
        <c:dLbls>
          <c:showLegendKey val="0"/>
          <c:showVal val="0"/>
          <c:showCatName val="0"/>
          <c:showSerName val="0"/>
          <c:showPercent val="0"/>
          <c:showBubbleSize val="0"/>
        </c:dLbls>
        <c:axId val="237673472"/>
        <c:axId val="237765376"/>
      </c:scatterChart>
      <c:valAx>
        <c:axId val="237673472"/>
        <c:scaling>
          <c:orientation val="minMax"/>
        </c:scaling>
        <c:delete val="0"/>
        <c:axPos val="b"/>
        <c:numFmt formatCode="General" sourceLinked="1"/>
        <c:majorTickMark val="out"/>
        <c:minorTickMark val="none"/>
        <c:tickLblPos val="nextTo"/>
        <c:spPr>
          <a:ln>
            <a:solidFill>
              <a:schemeClr val="tx1"/>
            </a:solidFill>
          </a:ln>
        </c:spPr>
        <c:crossAx val="237765376"/>
        <c:crosses val="autoZero"/>
        <c:crossBetween val="midCat"/>
      </c:valAx>
      <c:valAx>
        <c:axId val="237765376"/>
        <c:scaling>
          <c:orientation val="minMax"/>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7673472"/>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b="0"/>
          </a:pPr>
          <a:endParaRPr lang="ja-JP"/>
        </a:p>
      </c:txPr>
    </c:title>
    <c:autoTitleDeleted val="0"/>
    <c:plotArea>
      <c:layout/>
      <c:scatterChart>
        <c:scatterStyle val="lineMarker"/>
        <c:varyColors val="0"/>
        <c:ser>
          <c:idx val="0"/>
          <c:order val="0"/>
          <c:tx>
            <c:strRef>
              <c:f>LLOD比較!$F$95</c:f>
              <c:strCache>
                <c:ptCount val="1"/>
                <c:pt idx="0">
                  <c:v>rBC2LCN-PSS(3)</c:v>
                </c:pt>
              </c:strCache>
            </c:strRef>
          </c:tx>
          <c:spPr>
            <a:ln w="28575">
              <a:noFill/>
            </a:ln>
          </c:spPr>
          <c:marker>
            <c:spPr>
              <a:solidFill>
                <a:schemeClr val="tx1"/>
              </a:solidFill>
              <a:ln>
                <a:noFill/>
              </a:ln>
            </c:spPr>
          </c:marker>
          <c:trendline>
            <c:trendlineType val="linear"/>
            <c:dispRSqr val="1"/>
            <c:dispEq val="1"/>
            <c:trendlineLbl>
              <c:layout>
                <c:manualLayout>
                  <c:x val="0.46310651793525809"/>
                  <c:y val="-0.22414953339165938"/>
                </c:manualLayout>
              </c:layout>
              <c:numFmt formatCode="General" sourceLinked="0"/>
            </c:trendlineLbl>
          </c:trendline>
          <c:xVal>
            <c:numRef>
              <c:f>LLOD比較!$E$96:$E$102</c:f>
              <c:numCache>
                <c:formatCode>General</c:formatCode>
                <c:ptCount val="7"/>
                <c:pt idx="0">
                  <c:v>4160</c:v>
                </c:pt>
                <c:pt idx="1">
                  <c:v>2080</c:v>
                </c:pt>
                <c:pt idx="2">
                  <c:v>1040</c:v>
                </c:pt>
                <c:pt idx="3">
                  <c:v>520</c:v>
                </c:pt>
                <c:pt idx="4">
                  <c:v>260</c:v>
                </c:pt>
                <c:pt idx="5">
                  <c:v>130</c:v>
                </c:pt>
                <c:pt idx="6">
                  <c:v>65</c:v>
                </c:pt>
              </c:numCache>
            </c:numRef>
          </c:xVal>
          <c:yVal>
            <c:numRef>
              <c:f>LLOD比較!$J$96:$J$102</c:f>
              <c:numCache>
                <c:formatCode>General</c:formatCode>
                <c:ptCount val="7"/>
                <c:pt idx="0">
                  <c:v>0.10263333333333334</c:v>
                </c:pt>
                <c:pt idx="1">
                  <c:v>5.2066666666666629E-2</c:v>
                </c:pt>
                <c:pt idx="2">
                  <c:v>2.8833333333333305E-2</c:v>
                </c:pt>
                <c:pt idx="3">
                  <c:v>1.6799999999999999E-2</c:v>
                </c:pt>
                <c:pt idx="4">
                  <c:v>1.0233333333333301E-2</c:v>
                </c:pt>
                <c:pt idx="5">
                  <c:v>1.1033333333333331E-2</c:v>
                </c:pt>
                <c:pt idx="6">
                  <c:v>5.9666666666666592E-3</c:v>
                </c:pt>
              </c:numCache>
            </c:numRef>
          </c:yVal>
          <c:smooth val="0"/>
          <c:extLst>
            <c:ext xmlns:c16="http://schemas.microsoft.com/office/drawing/2014/chart" uri="{C3380CC4-5D6E-409C-BE32-E72D297353CC}">
              <c16:uniqueId val="{00000001-EB75-41F5-B5B8-0E14A0351FF6}"/>
            </c:ext>
          </c:extLst>
        </c:ser>
        <c:dLbls>
          <c:showLegendKey val="0"/>
          <c:showVal val="0"/>
          <c:showCatName val="0"/>
          <c:showSerName val="0"/>
          <c:showPercent val="0"/>
          <c:showBubbleSize val="0"/>
        </c:dLbls>
        <c:axId val="237799296"/>
        <c:axId val="237800832"/>
      </c:scatterChart>
      <c:valAx>
        <c:axId val="237799296"/>
        <c:scaling>
          <c:orientation val="minMax"/>
        </c:scaling>
        <c:delete val="0"/>
        <c:axPos val="b"/>
        <c:numFmt formatCode="General" sourceLinked="1"/>
        <c:majorTickMark val="out"/>
        <c:minorTickMark val="none"/>
        <c:tickLblPos val="nextTo"/>
        <c:spPr>
          <a:ln>
            <a:solidFill>
              <a:schemeClr val="tx1"/>
            </a:solidFill>
          </a:ln>
        </c:spPr>
        <c:crossAx val="237800832"/>
        <c:crosses val="autoZero"/>
        <c:crossBetween val="midCat"/>
      </c:valAx>
      <c:valAx>
        <c:axId val="237800832"/>
        <c:scaling>
          <c:orientation val="minMax"/>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237799296"/>
        <c:crosses val="autoZero"/>
        <c:crossBetween val="midCat"/>
      </c:valAx>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18" Type="http://schemas.openxmlformats.org/officeDocument/2006/relationships/chart" Target="../charts/chart34.xml"/><Relationship Id="rId3" Type="http://schemas.openxmlformats.org/officeDocument/2006/relationships/chart" Target="../charts/chart19.xml"/><Relationship Id="rId21" Type="http://schemas.openxmlformats.org/officeDocument/2006/relationships/chart" Target="../charts/chart37.xml"/><Relationship Id="rId7" Type="http://schemas.openxmlformats.org/officeDocument/2006/relationships/chart" Target="../charts/chart23.xml"/><Relationship Id="rId12" Type="http://schemas.openxmlformats.org/officeDocument/2006/relationships/chart" Target="../charts/chart28.xml"/><Relationship Id="rId17" Type="http://schemas.openxmlformats.org/officeDocument/2006/relationships/chart" Target="../charts/chart33.xml"/><Relationship Id="rId2" Type="http://schemas.openxmlformats.org/officeDocument/2006/relationships/chart" Target="../charts/chart18.xml"/><Relationship Id="rId16" Type="http://schemas.openxmlformats.org/officeDocument/2006/relationships/chart" Target="../charts/chart32.xml"/><Relationship Id="rId20" Type="http://schemas.openxmlformats.org/officeDocument/2006/relationships/chart" Target="../charts/chart36.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24" Type="http://schemas.openxmlformats.org/officeDocument/2006/relationships/chart" Target="../charts/chart40.xml"/><Relationship Id="rId5" Type="http://schemas.openxmlformats.org/officeDocument/2006/relationships/chart" Target="../charts/chart21.xml"/><Relationship Id="rId15" Type="http://schemas.openxmlformats.org/officeDocument/2006/relationships/chart" Target="../charts/chart31.xml"/><Relationship Id="rId23" Type="http://schemas.openxmlformats.org/officeDocument/2006/relationships/chart" Target="../charts/chart39.xml"/><Relationship Id="rId10" Type="http://schemas.openxmlformats.org/officeDocument/2006/relationships/chart" Target="../charts/chart26.xml"/><Relationship Id="rId19" Type="http://schemas.openxmlformats.org/officeDocument/2006/relationships/chart" Target="../charts/chart35.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 Id="rId22" Type="http://schemas.openxmlformats.org/officeDocument/2006/relationships/chart" Target="../charts/chart3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xdr:from>
      <xdr:col>15</xdr:col>
      <xdr:colOff>0</xdr:colOff>
      <xdr:row>2</xdr:row>
      <xdr:rowOff>0</xdr:rowOff>
    </xdr:from>
    <xdr:to>
      <xdr:col>23</xdr:col>
      <xdr:colOff>304800</xdr:colOff>
      <xdr:row>18</xdr:row>
      <xdr:rowOff>152400</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20</xdr:row>
      <xdr:rowOff>0</xdr:rowOff>
    </xdr:from>
    <xdr:to>
      <xdr:col>23</xdr:col>
      <xdr:colOff>304800</xdr:colOff>
      <xdr:row>36</xdr:row>
      <xdr:rowOff>152400</xdr:rowOff>
    </xdr:to>
    <xdr:graphicFrame macro="">
      <xdr:nvGraphicFramePr>
        <xdr:cNvPr id="4" name="グラフ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38</xdr:row>
      <xdr:rowOff>0</xdr:rowOff>
    </xdr:from>
    <xdr:to>
      <xdr:col>23</xdr:col>
      <xdr:colOff>304800</xdr:colOff>
      <xdr:row>54</xdr:row>
      <xdr:rowOff>152400</xdr:rowOff>
    </xdr:to>
    <xdr:graphicFrame macro="">
      <xdr:nvGraphicFramePr>
        <xdr:cNvPr id="5" name="グラフ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41</xdr:col>
      <xdr:colOff>0</xdr:colOff>
      <xdr:row>2</xdr:row>
      <xdr:rowOff>0</xdr:rowOff>
    </xdr:from>
    <xdr:to>
      <xdr:col>49</xdr:col>
      <xdr:colOff>304800</xdr:colOff>
      <xdr:row>18</xdr:row>
      <xdr:rowOff>152400</xdr:rowOff>
    </xdr:to>
    <xdr:graphicFrame macro="">
      <xdr:nvGraphicFramePr>
        <xdr:cNvPr id="6" name="グラフ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41</xdr:col>
      <xdr:colOff>0</xdr:colOff>
      <xdr:row>20</xdr:row>
      <xdr:rowOff>0</xdr:rowOff>
    </xdr:from>
    <xdr:to>
      <xdr:col>49</xdr:col>
      <xdr:colOff>304800</xdr:colOff>
      <xdr:row>36</xdr:row>
      <xdr:rowOff>152400</xdr:rowOff>
    </xdr:to>
    <xdr:graphicFrame macro="">
      <xdr:nvGraphicFramePr>
        <xdr:cNvPr id="7" name="グラフ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41</xdr:col>
      <xdr:colOff>0</xdr:colOff>
      <xdr:row>38</xdr:row>
      <xdr:rowOff>0</xdr:rowOff>
    </xdr:from>
    <xdr:to>
      <xdr:col>49</xdr:col>
      <xdr:colOff>304800</xdr:colOff>
      <xdr:row>54</xdr:row>
      <xdr:rowOff>152400</xdr:rowOff>
    </xdr:to>
    <xdr:graphicFrame macro="">
      <xdr:nvGraphicFramePr>
        <xdr:cNvPr id="8" name="グラフ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59</xdr:row>
      <xdr:rowOff>0</xdr:rowOff>
    </xdr:from>
    <xdr:to>
      <xdr:col>23</xdr:col>
      <xdr:colOff>304800</xdr:colOff>
      <xdr:row>75</xdr:row>
      <xdr:rowOff>152400</xdr:rowOff>
    </xdr:to>
    <xdr:graphicFrame macro="">
      <xdr:nvGraphicFramePr>
        <xdr:cNvPr id="12" name="グラフ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77</xdr:row>
      <xdr:rowOff>0</xdr:rowOff>
    </xdr:from>
    <xdr:to>
      <xdr:col>23</xdr:col>
      <xdr:colOff>304800</xdr:colOff>
      <xdr:row>93</xdr:row>
      <xdr:rowOff>152400</xdr:rowOff>
    </xdr:to>
    <xdr:graphicFrame macro="">
      <xdr:nvGraphicFramePr>
        <xdr:cNvPr id="13" name="グラフ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95</xdr:row>
      <xdr:rowOff>0</xdr:rowOff>
    </xdr:from>
    <xdr:to>
      <xdr:col>23</xdr:col>
      <xdr:colOff>304800</xdr:colOff>
      <xdr:row>111</xdr:row>
      <xdr:rowOff>152400</xdr:rowOff>
    </xdr:to>
    <xdr:graphicFrame macro="">
      <xdr:nvGraphicFramePr>
        <xdr:cNvPr id="14" name="グラフ 13">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113</xdr:row>
      <xdr:rowOff>0</xdr:rowOff>
    </xdr:from>
    <xdr:to>
      <xdr:col>23</xdr:col>
      <xdr:colOff>304800</xdr:colOff>
      <xdr:row>129</xdr:row>
      <xdr:rowOff>152400</xdr:rowOff>
    </xdr:to>
    <xdr:graphicFrame macro="">
      <xdr:nvGraphicFramePr>
        <xdr:cNvPr id="15" name="グラフ 14">
          <a:extLst>
            <a:ext uri="{FF2B5EF4-FFF2-40B4-BE49-F238E27FC236}">
              <a16:creationId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41</xdr:col>
      <xdr:colOff>0</xdr:colOff>
      <xdr:row>60</xdr:row>
      <xdr:rowOff>0</xdr:rowOff>
    </xdr:from>
    <xdr:to>
      <xdr:col>49</xdr:col>
      <xdr:colOff>304800</xdr:colOff>
      <xdr:row>76</xdr:row>
      <xdr:rowOff>152400</xdr:rowOff>
    </xdr:to>
    <xdr:graphicFrame macro="">
      <xdr:nvGraphicFramePr>
        <xdr:cNvPr id="16" name="グラフ 15">
          <a:extLst>
            <a:ext uri="{FF2B5EF4-FFF2-40B4-BE49-F238E27FC236}">
              <a16:creationId xmlns:a16="http://schemas.microsoft.com/office/drawing/2014/main" id="{00000000-0008-0000-09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41</xdr:col>
      <xdr:colOff>0</xdr:colOff>
      <xdr:row>78</xdr:row>
      <xdr:rowOff>0</xdr:rowOff>
    </xdr:from>
    <xdr:to>
      <xdr:col>49</xdr:col>
      <xdr:colOff>304800</xdr:colOff>
      <xdr:row>94</xdr:row>
      <xdr:rowOff>152400</xdr:rowOff>
    </xdr:to>
    <xdr:graphicFrame macro="">
      <xdr:nvGraphicFramePr>
        <xdr:cNvPr id="17" name="グラフ 16">
          <a:extLst>
            <a:ext uri="{FF2B5EF4-FFF2-40B4-BE49-F238E27FC236}">
              <a16:creationId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41</xdr:col>
      <xdr:colOff>0</xdr:colOff>
      <xdr:row>96</xdr:row>
      <xdr:rowOff>0</xdr:rowOff>
    </xdr:from>
    <xdr:to>
      <xdr:col>49</xdr:col>
      <xdr:colOff>304800</xdr:colOff>
      <xdr:row>112</xdr:row>
      <xdr:rowOff>152400</xdr:rowOff>
    </xdr:to>
    <xdr:graphicFrame macro="">
      <xdr:nvGraphicFramePr>
        <xdr:cNvPr id="18" name="グラフ 17">
          <a:extLst>
            <a:ext uri="{FF2B5EF4-FFF2-40B4-BE49-F238E27FC236}">
              <a16:creationId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41</xdr:col>
      <xdr:colOff>0</xdr:colOff>
      <xdr:row>114</xdr:row>
      <xdr:rowOff>0</xdr:rowOff>
    </xdr:from>
    <xdr:to>
      <xdr:col>49</xdr:col>
      <xdr:colOff>304800</xdr:colOff>
      <xdr:row>130</xdr:row>
      <xdr:rowOff>152400</xdr:rowOff>
    </xdr:to>
    <xdr:graphicFrame macro="">
      <xdr:nvGraphicFramePr>
        <xdr:cNvPr id="19" name="グラフ 18">
          <a:extLst>
            <a:ext uri="{FF2B5EF4-FFF2-40B4-BE49-F238E27FC236}">
              <a16:creationId xmlns:a16="http://schemas.microsoft.com/office/drawing/2014/main" id="{00000000-0008-0000-09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51</xdr:col>
      <xdr:colOff>0</xdr:colOff>
      <xdr:row>17</xdr:row>
      <xdr:rowOff>0</xdr:rowOff>
    </xdr:from>
    <xdr:to>
      <xdr:col>59</xdr:col>
      <xdr:colOff>304800</xdr:colOff>
      <xdr:row>33</xdr:row>
      <xdr:rowOff>152400</xdr:rowOff>
    </xdr:to>
    <xdr:graphicFrame macro="">
      <xdr:nvGraphicFramePr>
        <xdr:cNvPr id="22" name="グラフ 21">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51</xdr:col>
      <xdr:colOff>0</xdr:colOff>
      <xdr:row>35</xdr:row>
      <xdr:rowOff>85725</xdr:rowOff>
    </xdr:from>
    <xdr:to>
      <xdr:col>59</xdr:col>
      <xdr:colOff>304800</xdr:colOff>
      <xdr:row>52</xdr:row>
      <xdr:rowOff>76200</xdr:rowOff>
    </xdr:to>
    <xdr:graphicFrame macro="">
      <xdr:nvGraphicFramePr>
        <xdr:cNvPr id="23" name="グラフ 22">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xdr:row>
      <xdr:rowOff>0</xdr:rowOff>
    </xdr:from>
    <xdr:to>
      <xdr:col>23</xdr:col>
      <xdr:colOff>304800</xdr:colOff>
      <xdr:row>17</xdr:row>
      <xdr:rowOff>152400</xdr:rowOff>
    </xdr:to>
    <xdr:graphicFrame macro="">
      <xdr:nvGraphicFramePr>
        <xdr:cNvPr id="6" name="グラフ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47625</xdr:colOff>
      <xdr:row>19</xdr:row>
      <xdr:rowOff>0</xdr:rowOff>
    </xdr:from>
    <xdr:to>
      <xdr:col>23</xdr:col>
      <xdr:colOff>352425</xdr:colOff>
      <xdr:row>35</xdr:row>
      <xdr:rowOff>152400</xdr:rowOff>
    </xdr:to>
    <xdr:graphicFrame macro="">
      <xdr:nvGraphicFramePr>
        <xdr:cNvPr id="7" name="グラフ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37</xdr:row>
      <xdr:rowOff>0</xdr:rowOff>
    </xdr:from>
    <xdr:to>
      <xdr:col>23</xdr:col>
      <xdr:colOff>304800</xdr:colOff>
      <xdr:row>53</xdr:row>
      <xdr:rowOff>152400</xdr:rowOff>
    </xdr:to>
    <xdr:graphicFrame macro="">
      <xdr:nvGraphicFramePr>
        <xdr:cNvPr id="8" name="グラフ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1</xdr:row>
      <xdr:rowOff>0</xdr:rowOff>
    </xdr:from>
    <xdr:to>
      <xdr:col>47</xdr:col>
      <xdr:colOff>304800</xdr:colOff>
      <xdr:row>17</xdr:row>
      <xdr:rowOff>152400</xdr:rowOff>
    </xdr:to>
    <xdr:graphicFrame macro="">
      <xdr:nvGraphicFramePr>
        <xdr:cNvPr id="9" name="グラフ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39</xdr:col>
      <xdr:colOff>0</xdr:colOff>
      <xdr:row>19</xdr:row>
      <xdr:rowOff>0</xdr:rowOff>
    </xdr:from>
    <xdr:to>
      <xdr:col>47</xdr:col>
      <xdr:colOff>304800</xdr:colOff>
      <xdr:row>35</xdr:row>
      <xdr:rowOff>152400</xdr:rowOff>
    </xdr:to>
    <xdr:graphicFrame macro="">
      <xdr:nvGraphicFramePr>
        <xdr:cNvPr id="10" name="グラフ 9">
          <a:extLst>
            <a:ext uri="{FF2B5EF4-FFF2-40B4-BE49-F238E27FC236}">
              <a16:creationId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39</xdr:col>
      <xdr:colOff>0</xdr:colOff>
      <xdr:row>37</xdr:row>
      <xdr:rowOff>0</xdr:rowOff>
    </xdr:from>
    <xdr:to>
      <xdr:col>47</xdr:col>
      <xdr:colOff>304800</xdr:colOff>
      <xdr:row>53</xdr:row>
      <xdr:rowOff>152400</xdr:rowOff>
    </xdr:to>
    <xdr:graphicFrame macro="">
      <xdr:nvGraphicFramePr>
        <xdr:cNvPr id="11" name="グラフ 10">
          <a:extLst>
            <a:ext uri="{FF2B5EF4-FFF2-40B4-BE49-F238E27FC236}">
              <a16:creationId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97</xdr:col>
      <xdr:colOff>0</xdr:colOff>
      <xdr:row>1</xdr:row>
      <xdr:rowOff>0</xdr:rowOff>
    </xdr:from>
    <xdr:to>
      <xdr:col>105</xdr:col>
      <xdr:colOff>304800</xdr:colOff>
      <xdr:row>17</xdr:row>
      <xdr:rowOff>152400</xdr:rowOff>
    </xdr:to>
    <xdr:graphicFrame macro="">
      <xdr:nvGraphicFramePr>
        <xdr:cNvPr id="13" name="グラフ 12">
          <a:extLst>
            <a:ext uri="{FF2B5EF4-FFF2-40B4-BE49-F238E27FC236}">
              <a16:creationId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97</xdr:col>
      <xdr:colOff>0</xdr:colOff>
      <xdr:row>19</xdr:row>
      <xdr:rowOff>0</xdr:rowOff>
    </xdr:from>
    <xdr:to>
      <xdr:col>105</xdr:col>
      <xdr:colOff>304800</xdr:colOff>
      <xdr:row>35</xdr:row>
      <xdr:rowOff>152400</xdr:rowOff>
    </xdr:to>
    <xdr:graphicFrame macro="">
      <xdr:nvGraphicFramePr>
        <xdr:cNvPr id="14" name="グラフ 13">
          <a:extLst>
            <a:ext uri="{FF2B5EF4-FFF2-40B4-BE49-F238E27FC236}">
              <a16:creationId xmlns:a16="http://schemas.microsoft.com/office/drawing/2014/main"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97</xdr:col>
      <xdr:colOff>0</xdr:colOff>
      <xdr:row>37</xdr:row>
      <xdr:rowOff>0</xdr:rowOff>
    </xdr:from>
    <xdr:to>
      <xdr:col>105</xdr:col>
      <xdr:colOff>304800</xdr:colOff>
      <xdr:row>53</xdr:row>
      <xdr:rowOff>152400</xdr:rowOff>
    </xdr:to>
    <xdr:graphicFrame macro="">
      <xdr:nvGraphicFramePr>
        <xdr:cNvPr id="15" name="グラフ 14">
          <a:extLst>
            <a:ext uri="{FF2B5EF4-FFF2-40B4-BE49-F238E27FC236}">
              <a16:creationId xmlns:a16="http://schemas.microsoft.com/office/drawing/2014/main" id="{00000000-0008-0000-0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121</xdr:col>
      <xdr:colOff>0</xdr:colOff>
      <xdr:row>1</xdr:row>
      <xdr:rowOff>0</xdr:rowOff>
    </xdr:from>
    <xdr:to>
      <xdr:col>129</xdr:col>
      <xdr:colOff>304800</xdr:colOff>
      <xdr:row>17</xdr:row>
      <xdr:rowOff>152400</xdr:rowOff>
    </xdr:to>
    <xdr:graphicFrame macro="">
      <xdr:nvGraphicFramePr>
        <xdr:cNvPr id="16" name="グラフ 15">
          <a:extLst>
            <a:ext uri="{FF2B5EF4-FFF2-40B4-BE49-F238E27FC236}">
              <a16:creationId xmlns:a16="http://schemas.microsoft.com/office/drawing/2014/main" id="{00000000-0008-0000-0A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121</xdr:col>
      <xdr:colOff>0</xdr:colOff>
      <xdr:row>19</xdr:row>
      <xdr:rowOff>0</xdr:rowOff>
    </xdr:from>
    <xdr:to>
      <xdr:col>129</xdr:col>
      <xdr:colOff>304800</xdr:colOff>
      <xdr:row>35</xdr:row>
      <xdr:rowOff>152400</xdr:rowOff>
    </xdr:to>
    <xdr:graphicFrame macro="">
      <xdr:nvGraphicFramePr>
        <xdr:cNvPr id="17" name="グラフ 16">
          <a:extLst>
            <a:ext uri="{FF2B5EF4-FFF2-40B4-BE49-F238E27FC236}">
              <a16:creationId xmlns:a16="http://schemas.microsoft.com/office/drawing/2014/main" id="{00000000-0008-0000-0A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121</xdr:col>
      <xdr:colOff>0</xdr:colOff>
      <xdr:row>37</xdr:row>
      <xdr:rowOff>0</xdr:rowOff>
    </xdr:from>
    <xdr:to>
      <xdr:col>129</xdr:col>
      <xdr:colOff>304800</xdr:colOff>
      <xdr:row>53</xdr:row>
      <xdr:rowOff>152400</xdr:rowOff>
    </xdr:to>
    <xdr:graphicFrame macro="">
      <xdr:nvGraphicFramePr>
        <xdr:cNvPr id="18" name="グラフ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155</xdr:col>
      <xdr:colOff>0</xdr:colOff>
      <xdr:row>1</xdr:row>
      <xdr:rowOff>0</xdr:rowOff>
    </xdr:from>
    <xdr:to>
      <xdr:col>163</xdr:col>
      <xdr:colOff>304800</xdr:colOff>
      <xdr:row>17</xdr:row>
      <xdr:rowOff>152400</xdr:rowOff>
    </xdr:to>
    <xdr:graphicFrame macro="">
      <xdr:nvGraphicFramePr>
        <xdr:cNvPr id="19" name="グラフ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159</xdr:col>
      <xdr:colOff>0</xdr:colOff>
      <xdr:row>20</xdr:row>
      <xdr:rowOff>0</xdr:rowOff>
    </xdr:from>
    <xdr:to>
      <xdr:col>167</xdr:col>
      <xdr:colOff>304800</xdr:colOff>
      <xdr:row>36</xdr:row>
      <xdr:rowOff>152400</xdr:rowOff>
    </xdr:to>
    <xdr:graphicFrame macro="">
      <xdr:nvGraphicFramePr>
        <xdr:cNvPr id="24" name="グラフ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159</xdr:col>
      <xdr:colOff>0</xdr:colOff>
      <xdr:row>41</xdr:row>
      <xdr:rowOff>0</xdr:rowOff>
    </xdr:from>
    <xdr:to>
      <xdr:col>167</xdr:col>
      <xdr:colOff>304800</xdr:colOff>
      <xdr:row>57</xdr:row>
      <xdr:rowOff>152400</xdr:rowOff>
    </xdr:to>
    <xdr:graphicFrame macro="">
      <xdr:nvGraphicFramePr>
        <xdr:cNvPr id="25" name="グラフ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63</xdr:col>
      <xdr:colOff>0</xdr:colOff>
      <xdr:row>1</xdr:row>
      <xdr:rowOff>0</xdr:rowOff>
    </xdr:from>
    <xdr:to>
      <xdr:col>71</xdr:col>
      <xdr:colOff>304800</xdr:colOff>
      <xdr:row>17</xdr:row>
      <xdr:rowOff>152400</xdr:rowOff>
    </xdr:to>
    <xdr:graphicFrame macro="">
      <xdr:nvGraphicFramePr>
        <xdr:cNvPr id="20" name="グラフ 19">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63</xdr:col>
      <xdr:colOff>0</xdr:colOff>
      <xdr:row>19</xdr:row>
      <xdr:rowOff>0</xdr:rowOff>
    </xdr:from>
    <xdr:to>
      <xdr:col>71</xdr:col>
      <xdr:colOff>304800</xdr:colOff>
      <xdr:row>35</xdr:row>
      <xdr:rowOff>152400</xdr:rowOff>
    </xdr:to>
    <xdr:graphicFrame macro="">
      <xdr:nvGraphicFramePr>
        <xdr:cNvPr id="21" name="グラフ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63</xdr:col>
      <xdr:colOff>0</xdr:colOff>
      <xdr:row>37</xdr:row>
      <xdr:rowOff>0</xdr:rowOff>
    </xdr:from>
    <xdr:to>
      <xdr:col>71</xdr:col>
      <xdr:colOff>304800</xdr:colOff>
      <xdr:row>53</xdr:row>
      <xdr:rowOff>152400</xdr:rowOff>
    </xdr:to>
    <xdr:graphicFrame macro="">
      <xdr:nvGraphicFramePr>
        <xdr:cNvPr id="22" name="グラフ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63</xdr:col>
      <xdr:colOff>0</xdr:colOff>
      <xdr:row>55</xdr:row>
      <xdr:rowOff>0</xdr:rowOff>
    </xdr:from>
    <xdr:to>
      <xdr:col>71</xdr:col>
      <xdr:colOff>304800</xdr:colOff>
      <xdr:row>71</xdr:row>
      <xdr:rowOff>152400</xdr:rowOff>
    </xdr:to>
    <xdr:graphicFrame macro="">
      <xdr:nvGraphicFramePr>
        <xdr:cNvPr id="23" name="グラフ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72</xdr:col>
      <xdr:colOff>0</xdr:colOff>
      <xdr:row>1</xdr:row>
      <xdr:rowOff>0</xdr:rowOff>
    </xdr:from>
    <xdr:to>
      <xdr:col>80</xdr:col>
      <xdr:colOff>304800</xdr:colOff>
      <xdr:row>17</xdr:row>
      <xdr:rowOff>152400</xdr:rowOff>
    </xdr:to>
    <xdr:graphicFrame macro="">
      <xdr:nvGraphicFramePr>
        <xdr:cNvPr id="27" name="グラフ 26">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145</xdr:col>
      <xdr:colOff>0</xdr:colOff>
      <xdr:row>1</xdr:row>
      <xdr:rowOff>0</xdr:rowOff>
    </xdr:from>
    <xdr:to>
      <xdr:col>153</xdr:col>
      <xdr:colOff>304800</xdr:colOff>
      <xdr:row>17</xdr:row>
      <xdr:rowOff>152400</xdr:rowOff>
    </xdr:to>
    <xdr:graphicFrame macro="">
      <xdr:nvGraphicFramePr>
        <xdr:cNvPr id="28" name="グラフ 27">
          <a:extLst>
            <a:ext uri="{FF2B5EF4-FFF2-40B4-BE49-F238E27FC236}">
              <a16:creationId xmlns:a16="http://schemas.microsoft.com/office/drawing/2014/main" id="{00000000-0008-0000-0A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145</xdr:col>
      <xdr:colOff>0</xdr:colOff>
      <xdr:row>19</xdr:row>
      <xdr:rowOff>0</xdr:rowOff>
    </xdr:from>
    <xdr:to>
      <xdr:col>153</xdr:col>
      <xdr:colOff>304800</xdr:colOff>
      <xdr:row>35</xdr:row>
      <xdr:rowOff>152400</xdr:rowOff>
    </xdr:to>
    <xdr:graphicFrame macro="">
      <xdr:nvGraphicFramePr>
        <xdr:cNvPr id="29" name="グラフ 28">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145</xdr:col>
      <xdr:colOff>0</xdr:colOff>
      <xdr:row>37</xdr:row>
      <xdr:rowOff>0</xdr:rowOff>
    </xdr:from>
    <xdr:to>
      <xdr:col>153</xdr:col>
      <xdr:colOff>304800</xdr:colOff>
      <xdr:row>53</xdr:row>
      <xdr:rowOff>152400</xdr:rowOff>
    </xdr:to>
    <xdr:graphicFrame macro="">
      <xdr:nvGraphicFramePr>
        <xdr:cNvPr id="30" name="グラフ 29">
          <a:extLst>
            <a:ext uri="{FF2B5EF4-FFF2-40B4-BE49-F238E27FC236}">
              <a16:creationId xmlns:a16="http://schemas.microsoft.com/office/drawing/2014/main" id="{00000000-0008-0000-0A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145</xdr:col>
      <xdr:colOff>0</xdr:colOff>
      <xdr:row>55</xdr:row>
      <xdr:rowOff>0</xdr:rowOff>
    </xdr:from>
    <xdr:to>
      <xdr:col>153</xdr:col>
      <xdr:colOff>304800</xdr:colOff>
      <xdr:row>71</xdr:row>
      <xdr:rowOff>152400</xdr:rowOff>
    </xdr:to>
    <xdr:graphicFrame macro="">
      <xdr:nvGraphicFramePr>
        <xdr:cNvPr id="31" name="グラフ 30">
          <a:extLst>
            <a:ext uri="{FF2B5EF4-FFF2-40B4-BE49-F238E27FC236}">
              <a16:creationId xmlns:a16="http://schemas.microsoft.com/office/drawing/2014/main" id="{00000000-0008-0000-0A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129792</xdr:colOff>
      <xdr:row>38</xdr:row>
      <xdr:rowOff>23656</xdr:rowOff>
    </xdr:from>
    <xdr:to>
      <xdr:col>10</xdr:col>
      <xdr:colOff>211435</xdr:colOff>
      <xdr:row>58</xdr:row>
      <xdr:rowOff>45427</xdr:rowOff>
    </xdr:to>
    <xdr:graphicFrame macro="">
      <xdr:nvGraphicFramePr>
        <xdr:cNvPr id="2" name="グラフ 1">
          <a:extLst>
            <a:ext uri="{FF2B5EF4-FFF2-40B4-BE49-F238E27FC236}">
              <a16:creationId xmlns:a16="http://schemas.microsoft.com/office/drawing/2014/main" id="{6F0AC69C-0C1C-4B66-BC2A-F369A7EF8C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4"/>
  <sheetViews>
    <sheetView workbookViewId="0">
      <selection activeCell="I35" sqref="I35:N42"/>
    </sheetView>
  </sheetViews>
  <sheetFormatPr defaultRowHeight="10.5"/>
  <sheetData>
    <row r="1" spans="1:1">
      <c r="A1" t="s">
        <v>0</v>
      </c>
    </row>
    <row r="2" spans="1:1">
      <c r="A2" t="s">
        <v>1</v>
      </c>
    </row>
    <row r="3" spans="1:1">
      <c r="A3" t="s">
        <v>2</v>
      </c>
    </row>
    <row r="6" spans="1:1">
      <c r="A6" t="s">
        <v>3</v>
      </c>
    </row>
    <row r="7" spans="1:1">
      <c r="A7" t="s">
        <v>4</v>
      </c>
    </row>
    <row r="8" spans="1:1">
      <c r="A8" t="s">
        <v>5</v>
      </c>
    </row>
    <row r="9" spans="1:1">
      <c r="A9" t="s">
        <v>6</v>
      </c>
    </row>
    <row r="10" spans="1:1">
      <c r="A10" t="s">
        <v>7</v>
      </c>
    </row>
    <row r="11" spans="1:1">
      <c r="A11" t="s">
        <v>8</v>
      </c>
    </row>
    <row r="13" spans="1:1">
      <c r="A13" t="s">
        <v>9</v>
      </c>
    </row>
    <row r="15" spans="1:1">
      <c r="A15" t="s">
        <v>10</v>
      </c>
    </row>
    <row r="16" spans="1:1">
      <c r="A16" t="s">
        <v>11</v>
      </c>
    </row>
    <row r="17" spans="1:27">
      <c r="A17" t="s">
        <v>12</v>
      </c>
    </row>
    <row r="19" spans="1:27">
      <c r="A19" t="s">
        <v>13</v>
      </c>
    </row>
    <row r="20" spans="1:27">
      <c r="A20" t="s">
        <v>14</v>
      </c>
    </row>
    <row r="22" spans="1:27">
      <c r="A22" t="s">
        <v>15</v>
      </c>
    </row>
    <row r="23" spans="1:27">
      <c r="A23" t="s">
        <v>16</v>
      </c>
      <c r="B23" t="s">
        <v>17</v>
      </c>
      <c r="C23">
        <v>1.3</v>
      </c>
      <c r="D23" t="s">
        <v>18</v>
      </c>
      <c r="E23" t="s">
        <v>19</v>
      </c>
      <c r="F23" t="s">
        <v>20</v>
      </c>
      <c r="G23" t="s">
        <v>21</v>
      </c>
      <c r="H23" t="b">
        <v>0</v>
      </c>
      <c r="I23">
        <v>1</v>
      </c>
      <c r="O23">
        <v>2</v>
      </c>
      <c r="P23" t="s">
        <v>22</v>
      </c>
      <c r="Q23">
        <v>1</v>
      </c>
      <c r="R23">
        <v>12</v>
      </c>
      <c r="S23">
        <v>96</v>
      </c>
      <c r="T23">
        <v>1</v>
      </c>
      <c r="U23">
        <v>8</v>
      </c>
    </row>
    <row r="24" spans="1:27">
      <c r="B24" t="s">
        <v>23</v>
      </c>
      <c r="C24">
        <v>1</v>
      </c>
      <c r="D24">
        <v>2</v>
      </c>
      <c r="E24">
        <v>3</v>
      </c>
      <c r="F24">
        <v>4</v>
      </c>
      <c r="G24">
        <v>5</v>
      </c>
      <c r="H24">
        <v>6</v>
      </c>
      <c r="I24">
        <v>7</v>
      </c>
      <c r="J24">
        <v>8</v>
      </c>
      <c r="K24">
        <v>9</v>
      </c>
      <c r="L24">
        <v>10</v>
      </c>
      <c r="M24">
        <v>11</v>
      </c>
      <c r="N24">
        <v>12</v>
      </c>
      <c r="P24">
        <v>1</v>
      </c>
      <c r="Q24">
        <v>2</v>
      </c>
      <c r="R24">
        <v>3</v>
      </c>
      <c r="S24">
        <v>4</v>
      </c>
      <c r="T24">
        <v>5</v>
      </c>
      <c r="U24">
        <v>6</v>
      </c>
      <c r="V24">
        <v>7</v>
      </c>
      <c r="W24">
        <v>8</v>
      </c>
      <c r="X24">
        <v>9</v>
      </c>
      <c r="Y24">
        <v>10</v>
      </c>
      <c r="Z24">
        <v>11</v>
      </c>
      <c r="AA24">
        <v>12</v>
      </c>
    </row>
    <row r="25" spans="1:27">
      <c r="B25">
        <v>26.5</v>
      </c>
      <c r="C25">
        <v>5.57E-2</v>
      </c>
      <c r="D25">
        <v>0.1082</v>
      </c>
      <c r="E25">
        <v>4.8300000000000003E-2</v>
      </c>
      <c r="F25">
        <v>4.0500000000000001E-2</v>
      </c>
      <c r="G25">
        <v>4.2900000000000001E-2</v>
      </c>
      <c r="H25">
        <v>3.9100000000000003E-2</v>
      </c>
      <c r="I25">
        <v>3.8899999999999997E-2</v>
      </c>
      <c r="J25">
        <v>3.9300000000000002E-2</v>
      </c>
      <c r="K25">
        <v>3.9899999999999998E-2</v>
      </c>
      <c r="L25">
        <v>4.1000000000000002E-2</v>
      </c>
      <c r="M25">
        <v>4.0899999999999999E-2</v>
      </c>
      <c r="N25">
        <v>4.0500000000000001E-2</v>
      </c>
      <c r="P25">
        <v>3.4700000000000002E-2</v>
      </c>
      <c r="Q25">
        <v>3.5099999999999999E-2</v>
      </c>
      <c r="R25">
        <v>3.49E-2</v>
      </c>
      <c r="S25">
        <v>3.3700000000000001E-2</v>
      </c>
      <c r="T25">
        <v>3.5799999999999998E-2</v>
      </c>
      <c r="U25">
        <v>3.32E-2</v>
      </c>
      <c r="V25">
        <v>3.3799999999999997E-2</v>
      </c>
      <c r="W25">
        <v>3.4099999999999998E-2</v>
      </c>
      <c r="X25">
        <v>3.4500000000000003E-2</v>
      </c>
      <c r="Y25">
        <v>3.4500000000000003E-2</v>
      </c>
      <c r="Z25">
        <v>3.4299999999999997E-2</v>
      </c>
      <c r="AA25">
        <v>3.5799999999999998E-2</v>
      </c>
    </row>
    <row r="26" spans="1:27">
      <c r="C26">
        <v>0.1285</v>
      </c>
      <c r="D26">
        <v>0.69110000000000005</v>
      </c>
      <c r="E26">
        <v>5.9799999999999999E-2</v>
      </c>
      <c r="F26">
        <v>3.9899999999999998E-2</v>
      </c>
      <c r="G26">
        <v>3.8199999999999998E-2</v>
      </c>
      <c r="H26">
        <v>3.8399999999999997E-2</v>
      </c>
      <c r="I26">
        <v>3.9E-2</v>
      </c>
      <c r="J26">
        <v>3.9199999999999999E-2</v>
      </c>
      <c r="K26">
        <v>4.0500000000000001E-2</v>
      </c>
      <c r="L26">
        <v>4.2599999999999999E-2</v>
      </c>
      <c r="M26">
        <v>4.0300000000000002E-2</v>
      </c>
      <c r="N26">
        <v>3.9600000000000003E-2</v>
      </c>
      <c r="P26">
        <v>3.4099999999999998E-2</v>
      </c>
      <c r="Q26">
        <v>3.6600000000000001E-2</v>
      </c>
      <c r="R26">
        <v>3.3300000000000003E-2</v>
      </c>
      <c r="S26">
        <v>3.4500000000000003E-2</v>
      </c>
      <c r="T26">
        <v>3.2800000000000003E-2</v>
      </c>
      <c r="U26">
        <v>3.2800000000000003E-2</v>
      </c>
      <c r="V26">
        <v>3.32E-2</v>
      </c>
      <c r="W26">
        <v>3.4000000000000002E-2</v>
      </c>
      <c r="X26">
        <v>3.3399999999999999E-2</v>
      </c>
      <c r="Y26">
        <v>3.7100000000000001E-2</v>
      </c>
      <c r="Z26">
        <v>3.4099999999999998E-2</v>
      </c>
      <c r="AA26">
        <v>3.3599999999999998E-2</v>
      </c>
    </row>
    <row r="27" spans="1:27">
      <c r="C27">
        <v>0.36059999999999998</v>
      </c>
      <c r="D27">
        <v>0.79949999999999999</v>
      </c>
      <c r="E27">
        <v>0.12230000000000001</v>
      </c>
      <c r="F27">
        <v>3.9600000000000003E-2</v>
      </c>
      <c r="G27">
        <v>3.8300000000000001E-2</v>
      </c>
      <c r="H27">
        <v>3.9600000000000003E-2</v>
      </c>
      <c r="I27">
        <v>0.1273</v>
      </c>
      <c r="J27">
        <v>0.13250000000000001</v>
      </c>
      <c r="K27">
        <v>0.13270000000000001</v>
      </c>
      <c r="L27">
        <v>4.0099999999999997E-2</v>
      </c>
      <c r="M27">
        <v>4.0300000000000002E-2</v>
      </c>
      <c r="N27">
        <v>3.9600000000000003E-2</v>
      </c>
      <c r="P27">
        <v>3.4599999999999999E-2</v>
      </c>
      <c r="Q27">
        <v>3.5400000000000001E-2</v>
      </c>
      <c r="R27">
        <v>3.3399999999999999E-2</v>
      </c>
      <c r="S27">
        <v>3.3799999999999997E-2</v>
      </c>
      <c r="T27">
        <v>3.2800000000000003E-2</v>
      </c>
      <c r="U27">
        <v>3.3700000000000001E-2</v>
      </c>
      <c r="V27">
        <v>3.3300000000000003E-2</v>
      </c>
      <c r="W27">
        <v>3.3700000000000001E-2</v>
      </c>
      <c r="X27">
        <v>3.3799999999999997E-2</v>
      </c>
      <c r="Y27">
        <v>3.39E-2</v>
      </c>
      <c r="Z27">
        <v>3.4000000000000002E-2</v>
      </c>
      <c r="AA27">
        <v>3.3599999999999998E-2</v>
      </c>
    </row>
    <row r="28" spans="1:27">
      <c r="C28">
        <v>0.19950000000000001</v>
      </c>
      <c r="D28">
        <v>0.2021</v>
      </c>
      <c r="E28">
        <v>8.3599999999999994E-2</v>
      </c>
      <c r="F28">
        <v>3.9E-2</v>
      </c>
      <c r="G28">
        <v>3.85E-2</v>
      </c>
      <c r="H28">
        <v>3.8600000000000002E-2</v>
      </c>
      <c r="I28">
        <v>8.3699999999999997E-2</v>
      </c>
      <c r="J28">
        <v>8.5599999999999996E-2</v>
      </c>
      <c r="K28">
        <v>8.1199999999999994E-2</v>
      </c>
      <c r="L28">
        <v>4.0399999999999998E-2</v>
      </c>
      <c r="M28">
        <v>4.02E-2</v>
      </c>
      <c r="N28">
        <v>3.9600000000000003E-2</v>
      </c>
      <c r="P28">
        <v>3.4700000000000002E-2</v>
      </c>
      <c r="Q28">
        <v>3.5499999999999997E-2</v>
      </c>
      <c r="R28">
        <v>3.39E-2</v>
      </c>
      <c r="S28">
        <v>3.39E-2</v>
      </c>
      <c r="T28">
        <v>3.3500000000000002E-2</v>
      </c>
      <c r="U28">
        <v>3.32E-2</v>
      </c>
      <c r="V28">
        <v>3.3700000000000001E-2</v>
      </c>
      <c r="W28">
        <v>3.44E-2</v>
      </c>
      <c r="X28">
        <v>3.4200000000000001E-2</v>
      </c>
      <c r="Y28">
        <v>3.4099999999999998E-2</v>
      </c>
      <c r="Z28">
        <v>3.4200000000000001E-2</v>
      </c>
      <c r="AA28">
        <v>3.4099999999999998E-2</v>
      </c>
    </row>
    <row r="29" spans="1:27">
      <c r="C29">
        <v>7.6300000000000007E-2</v>
      </c>
      <c r="D29">
        <v>7.9100000000000004E-2</v>
      </c>
      <c r="E29">
        <v>6.3899999999999998E-2</v>
      </c>
      <c r="F29">
        <v>3.8199999999999998E-2</v>
      </c>
      <c r="G29">
        <v>3.8199999999999998E-2</v>
      </c>
      <c r="H29">
        <v>3.8800000000000001E-2</v>
      </c>
      <c r="I29">
        <v>5.9200000000000003E-2</v>
      </c>
      <c r="J29">
        <v>5.9299999999999999E-2</v>
      </c>
      <c r="K29">
        <v>6.08E-2</v>
      </c>
      <c r="L29">
        <v>4.02E-2</v>
      </c>
      <c r="M29">
        <v>3.9699999999999999E-2</v>
      </c>
      <c r="N29">
        <v>3.9E-2</v>
      </c>
      <c r="P29">
        <v>3.5000000000000003E-2</v>
      </c>
      <c r="Q29">
        <v>3.49E-2</v>
      </c>
      <c r="R29">
        <v>3.3599999999999998E-2</v>
      </c>
      <c r="S29">
        <v>3.3399999999999999E-2</v>
      </c>
      <c r="T29">
        <v>3.3300000000000003E-2</v>
      </c>
      <c r="U29">
        <v>3.3599999999999998E-2</v>
      </c>
      <c r="V29">
        <v>3.3300000000000003E-2</v>
      </c>
      <c r="W29">
        <v>3.3599999999999998E-2</v>
      </c>
      <c r="X29">
        <v>3.3700000000000001E-2</v>
      </c>
      <c r="Y29">
        <v>3.3700000000000001E-2</v>
      </c>
      <c r="Z29">
        <v>3.4099999999999998E-2</v>
      </c>
      <c r="AA29">
        <v>3.3700000000000001E-2</v>
      </c>
    </row>
    <row r="30" spans="1:27">
      <c r="C30">
        <v>5.5599999999999997E-2</v>
      </c>
      <c r="D30">
        <v>6.0499999999999998E-2</v>
      </c>
      <c r="E30">
        <v>4.8300000000000003E-2</v>
      </c>
      <c r="F30">
        <v>3.8399999999999997E-2</v>
      </c>
      <c r="G30">
        <v>3.9399999999999998E-2</v>
      </c>
      <c r="H30">
        <v>3.8699999999999998E-2</v>
      </c>
      <c r="I30">
        <v>4.8899999999999999E-2</v>
      </c>
      <c r="J30">
        <v>4.9299999999999997E-2</v>
      </c>
      <c r="K30">
        <v>4.8399999999999999E-2</v>
      </c>
      <c r="L30">
        <v>3.9800000000000002E-2</v>
      </c>
      <c r="M30">
        <v>4.1799999999999997E-2</v>
      </c>
      <c r="N30">
        <v>3.8699999999999998E-2</v>
      </c>
      <c r="P30">
        <v>3.49E-2</v>
      </c>
      <c r="Q30">
        <v>3.5299999999999998E-2</v>
      </c>
      <c r="R30">
        <v>3.3500000000000002E-2</v>
      </c>
      <c r="S30">
        <v>3.3599999999999998E-2</v>
      </c>
      <c r="T30">
        <v>3.39E-2</v>
      </c>
      <c r="U30">
        <v>3.3099999999999997E-2</v>
      </c>
      <c r="V30">
        <v>3.3799999999999997E-2</v>
      </c>
      <c r="W30">
        <v>3.4099999999999998E-2</v>
      </c>
      <c r="X30">
        <v>3.3700000000000001E-2</v>
      </c>
      <c r="Y30">
        <v>3.39E-2</v>
      </c>
      <c r="Z30">
        <v>3.5499999999999997E-2</v>
      </c>
      <c r="AA30">
        <v>3.3700000000000001E-2</v>
      </c>
    </row>
    <row r="31" spans="1:27">
      <c r="C31">
        <v>4.8599999999999997E-2</v>
      </c>
      <c r="D31">
        <v>7.2999999999999995E-2</v>
      </c>
      <c r="E31">
        <v>4.2299999999999997E-2</v>
      </c>
      <c r="F31">
        <v>3.85E-2</v>
      </c>
      <c r="G31">
        <v>3.8100000000000002E-2</v>
      </c>
      <c r="H31">
        <v>3.7600000000000001E-2</v>
      </c>
      <c r="I31">
        <v>4.2900000000000001E-2</v>
      </c>
      <c r="J31">
        <v>4.3799999999999999E-2</v>
      </c>
      <c r="K31">
        <v>4.3799999999999999E-2</v>
      </c>
      <c r="L31">
        <v>3.9300000000000002E-2</v>
      </c>
      <c r="M31">
        <v>3.9399999999999998E-2</v>
      </c>
      <c r="N31">
        <v>3.9100000000000003E-2</v>
      </c>
      <c r="P31">
        <v>3.5000000000000003E-2</v>
      </c>
      <c r="Q31">
        <v>3.49E-2</v>
      </c>
      <c r="R31">
        <v>3.3799999999999997E-2</v>
      </c>
      <c r="S31">
        <v>3.3599999999999998E-2</v>
      </c>
      <c r="T31">
        <v>3.3599999999999998E-2</v>
      </c>
      <c r="U31">
        <v>3.32E-2</v>
      </c>
      <c r="V31">
        <v>3.3500000000000002E-2</v>
      </c>
      <c r="W31">
        <v>3.39E-2</v>
      </c>
      <c r="X31">
        <v>3.3799999999999997E-2</v>
      </c>
      <c r="Y31">
        <v>3.4000000000000002E-2</v>
      </c>
      <c r="Z31">
        <v>3.3799999999999997E-2</v>
      </c>
      <c r="AA31">
        <v>3.4000000000000002E-2</v>
      </c>
    </row>
    <row r="32" spans="1:27">
      <c r="C32">
        <v>4.1500000000000002E-2</v>
      </c>
      <c r="D32">
        <v>4.3499999999999997E-2</v>
      </c>
      <c r="E32">
        <v>3.9800000000000002E-2</v>
      </c>
      <c r="F32">
        <v>3.7699999999999997E-2</v>
      </c>
      <c r="G32">
        <v>3.8199999999999998E-2</v>
      </c>
      <c r="H32">
        <v>3.9E-2</v>
      </c>
      <c r="I32">
        <v>4.19E-2</v>
      </c>
      <c r="J32">
        <v>4.1099999999999998E-2</v>
      </c>
      <c r="K32">
        <v>4.1099999999999998E-2</v>
      </c>
      <c r="L32">
        <v>3.9300000000000002E-2</v>
      </c>
      <c r="M32">
        <v>3.9699999999999999E-2</v>
      </c>
      <c r="N32">
        <v>3.9699999999999999E-2</v>
      </c>
      <c r="P32">
        <v>3.4599999999999999E-2</v>
      </c>
      <c r="Q32">
        <v>3.4700000000000002E-2</v>
      </c>
      <c r="R32">
        <v>3.3700000000000001E-2</v>
      </c>
      <c r="S32">
        <v>3.3300000000000003E-2</v>
      </c>
      <c r="T32">
        <v>3.3399999999999999E-2</v>
      </c>
      <c r="U32">
        <v>3.4500000000000003E-2</v>
      </c>
      <c r="V32">
        <v>3.39E-2</v>
      </c>
      <c r="W32">
        <v>3.4000000000000002E-2</v>
      </c>
      <c r="X32">
        <v>3.4099999999999998E-2</v>
      </c>
      <c r="Y32">
        <v>3.4500000000000003E-2</v>
      </c>
      <c r="Z32">
        <v>3.49E-2</v>
      </c>
      <c r="AA32">
        <v>3.44E-2</v>
      </c>
    </row>
    <row r="34" spans="1:14">
      <c r="C34">
        <v>1</v>
      </c>
      <c r="D34">
        <v>2</v>
      </c>
      <c r="E34">
        <v>3</v>
      </c>
      <c r="F34">
        <v>4</v>
      </c>
      <c r="G34">
        <v>5</v>
      </c>
      <c r="H34">
        <v>6</v>
      </c>
      <c r="I34">
        <v>7</v>
      </c>
      <c r="J34">
        <v>8</v>
      </c>
      <c r="K34">
        <v>9</v>
      </c>
      <c r="L34">
        <v>10</v>
      </c>
      <c r="M34">
        <v>11</v>
      </c>
      <c r="N34">
        <v>12</v>
      </c>
    </row>
    <row r="35" spans="1:14">
      <c r="C35" s="1">
        <v>2.0999999999999901E-2</v>
      </c>
      <c r="D35" s="1">
        <v>7.3099999999999998E-2</v>
      </c>
      <c r="E35" s="1">
        <v>1.34E-2</v>
      </c>
      <c r="F35" s="1">
        <v>6.7999999999999996E-3</v>
      </c>
      <c r="G35" s="1">
        <v>7.1000000000000004E-3</v>
      </c>
      <c r="H35" s="1">
        <v>5.8999999999999999E-3</v>
      </c>
      <c r="I35">
        <v>5.1000000000000004E-3</v>
      </c>
      <c r="J35">
        <v>5.1999999999999998E-3</v>
      </c>
      <c r="K35">
        <v>5.3999999999999899E-3</v>
      </c>
      <c r="L35">
        <v>6.4999999999999902E-3</v>
      </c>
      <c r="M35">
        <v>6.6E-3</v>
      </c>
      <c r="N35">
        <v>4.7000000000000002E-3</v>
      </c>
    </row>
    <row r="36" spans="1:14">
      <c r="C36" s="1">
        <v>9.4399999999999998E-2</v>
      </c>
      <c r="D36" s="1">
        <v>0.65449999999999997</v>
      </c>
      <c r="E36" s="1">
        <v>2.6499999999999899E-2</v>
      </c>
      <c r="F36" s="1">
        <v>5.3999999999999899E-3</v>
      </c>
      <c r="G36" s="1">
        <v>5.3999999999999899E-3</v>
      </c>
      <c r="H36" s="1">
        <v>5.5999999999999904E-3</v>
      </c>
      <c r="I36">
        <v>5.7999999999999996E-3</v>
      </c>
      <c r="J36">
        <v>5.1999999999999902E-3</v>
      </c>
      <c r="K36">
        <v>7.1000000000000004E-3</v>
      </c>
      <c r="L36">
        <v>5.4999999999999901E-3</v>
      </c>
      <c r="M36">
        <v>6.1999999999999998E-3</v>
      </c>
      <c r="N36">
        <v>6.0000000000000001E-3</v>
      </c>
    </row>
    <row r="37" spans="1:14">
      <c r="C37" s="1">
        <v>0.32599999999999901</v>
      </c>
      <c r="D37" s="1">
        <v>0.7641</v>
      </c>
      <c r="E37" s="1">
        <v>8.8900000000000007E-2</v>
      </c>
      <c r="F37" s="1">
        <v>5.7999999999999996E-3</v>
      </c>
      <c r="G37" s="1">
        <v>5.4999999999999901E-3</v>
      </c>
      <c r="H37" s="1">
        <v>5.8999999999999999E-3</v>
      </c>
      <c r="I37">
        <v>9.4E-2</v>
      </c>
      <c r="J37">
        <v>9.8799999999999999E-2</v>
      </c>
      <c r="K37">
        <v>9.8900000000000002E-2</v>
      </c>
      <c r="L37">
        <v>6.1999999999999902E-3</v>
      </c>
      <c r="M37">
        <v>6.3E-3</v>
      </c>
      <c r="N37">
        <v>6.0000000000000001E-3</v>
      </c>
    </row>
    <row r="38" spans="1:14">
      <c r="C38" s="1">
        <v>0.1648</v>
      </c>
      <c r="D38" s="1">
        <v>0.1666</v>
      </c>
      <c r="E38" s="1">
        <v>4.9699999999999897E-2</v>
      </c>
      <c r="F38" s="1">
        <v>5.1000000000000004E-3</v>
      </c>
      <c r="G38" s="1">
        <v>4.9999999999999897E-3</v>
      </c>
      <c r="H38" s="1">
        <v>5.4000000000000003E-3</v>
      </c>
      <c r="I38">
        <v>4.9999999999999899E-2</v>
      </c>
      <c r="J38">
        <v>5.1199999999999898E-2</v>
      </c>
      <c r="K38">
        <v>4.6999999999999903E-2</v>
      </c>
      <c r="L38">
        <v>6.3E-3</v>
      </c>
      <c r="M38">
        <v>5.9999999999999897E-3</v>
      </c>
      <c r="N38">
        <v>5.4999999999999997E-3</v>
      </c>
    </row>
    <row r="39" spans="1:14">
      <c r="C39" s="1">
        <v>4.1300000000000003E-2</v>
      </c>
      <c r="D39" s="1">
        <v>4.4200000000000003E-2</v>
      </c>
      <c r="E39" s="1">
        <v>3.0300000000000001E-2</v>
      </c>
      <c r="F39" s="1">
        <v>4.79999999999999E-3</v>
      </c>
      <c r="G39" s="1">
        <v>4.8999999999999903E-3</v>
      </c>
      <c r="H39" s="1">
        <v>5.1999999999999998E-3</v>
      </c>
      <c r="I39">
        <v>2.5899999999999999E-2</v>
      </c>
      <c r="J39">
        <v>2.5700000000000001E-2</v>
      </c>
      <c r="K39">
        <v>2.7099999999999999E-2</v>
      </c>
      <c r="L39">
        <v>6.4999999999999902E-3</v>
      </c>
      <c r="M39">
        <v>5.5999999999999999E-3</v>
      </c>
      <c r="N39">
        <v>5.2999999999999896E-3</v>
      </c>
    </row>
    <row r="40" spans="1:14">
      <c r="C40" s="1">
        <v>2.0699999999999899E-2</v>
      </c>
      <c r="D40" s="1">
        <v>2.52E-2</v>
      </c>
      <c r="E40" s="1">
        <v>1.4800000000000001E-2</v>
      </c>
      <c r="F40" s="1">
        <v>4.79999999999999E-3</v>
      </c>
      <c r="G40" s="1">
        <v>5.4999999999999901E-3</v>
      </c>
      <c r="H40" s="1">
        <v>5.5999999999999999E-3</v>
      </c>
      <c r="I40">
        <v>1.5100000000000001E-2</v>
      </c>
      <c r="J40">
        <v>1.5199999999999899E-2</v>
      </c>
      <c r="K40">
        <v>1.4699999999999901E-2</v>
      </c>
      <c r="L40">
        <v>5.8999999999999999E-3</v>
      </c>
      <c r="M40">
        <v>6.3E-3</v>
      </c>
      <c r="N40">
        <v>4.9999999999999897E-3</v>
      </c>
    </row>
    <row r="41" spans="1:14">
      <c r="C41" s="1">
        <v>1.35999999999999E-2</v>
      </c>
      <c r="D41" s="1">
        <v>3.8099999999999898E-2</v>
      </c>
      <c r="E41" s="1">
        <v>8.5000000000000006E-3</v>
      </c>
      <c r="F41" s="1">
        <v>4.8999999999999998E-3</v>
      </c>
      <c r="G41" s="1">
        <v>4.4999999999999997E-3</v>
      </c>
      <c r="H41" s="1">
        <v>4.4000000000000003E-3</v>
      </c>
      <c r="I41">
        <v>9.39999999999999E-3</v>
      </c>
      <c r="J41">
        <v>9.8999999999999904E-3</v>
      </c>
      <c r="K41">
        <v>0.01</v>
      </c>
      <c r="L41">
        <v>5.2999999999999896E-3</v>
      </c>
      <c r="M41">
        <v>5.5999999999999999E-3</v>
      </c>
      <c r="N41">
        <v>5.1000000000000004E-3</v>
      </c>
    </row>
    <row r="42" spans="1:14">
      <c r="C42" s="1">
        <v>6.8999999999999999E-3</v>
      </c>
      <c r="D42" s="1">
        <v>8.7999999999999901E-3</v>
      </c>
      <c r="E42" s="1">
        <v>6.1000000000000004E-3</v>
      </c>
      <c r="F42" s="1">
        <v>4.3999999999999899E-3</v>
      </c>
      <c r="G42" s="1">
        <v>4.79999999999999E-3</v>
      </c>
      <c r="H42" s="1">
        <v>4.4999999999999901E-3</v>
      </c>
      <c r="I42">
        <v>8.0000000000000002E-3</v>
      </c>
      <c r="J42">
        <v>7.09999999999999E-3</v>
      </c>
      <c r="K42">
        <v>6.9999999999999897E-3</v>
      </c>
      <c r="L42">
        <v>4.79999999999999E-3</v>
      </c>
      <c r="M42">
        <v>4.79999999999999E-3</v>
      </c>
      <c r="N42">
        <v>5.2999999999999896E-3</v>
      </c>
    </row>
    <row r="43" spans="1:14">
      <c r="A43" t="s">
        <v>24</v>
      </c>
    </row>
    <row r="44" spans="1:14">
      <c r="A44" t="s">
        <v>25</v>
      </c>
    </row>
  </sheetData>
  <phoneticPr fontId="1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26"/>
  <sheetViews>
    <sheetView topLeftCell="AE6" workbookViewId="0">
      <selection sqref="A1:XFD1048576"/>
    </sheetView>
  </sheetViews>
  <sheetFormatPr defaultRowHeight="10.5"/>
  <cols>
    <col min="2" max="2" width="5" bestFit="1" customWidth="1"/>
    <col min="3" max="3" width="15.33203125" bestFit="1" customWidth="1"/>
    <col min="4" max="4" width="13.33203125" bestFit="1" customWidth="1"/>
    <col min="5" max="5" width="11" bestFit="1" customWidth="1"/>
    <col min="6" max="6" width="14.5" bestFit="1" customWidth="1"/>
    <col min="29" max="29" width="15.33203125" bestFit="1" customWidth="1"/>
    <col min="32" max="32" width="15" bestFit="1" customWidth="1"/>
  </cols>
  <sheetData>
    <row r="1" spans="1:57">
      <c r="A1" t="s">
        <v>79</v>
      </c>
      <c r="AA1" t="s">
        <v>80</v>
      </c>
    </row>
    <row r="2" spans="1:57">
      <c r="A2" s="2" t="s">
        <v>30</v>
      </c>
      <c r="B2" s="2" t="s">
        <v>31</v>
      </c>
      <c r="C2" s="2" t="s">
        <v>32</v>
      </c>
      <c r="D2" s="2" t="s">
        <v>33</v>
      </c>
      <c r="E2" s="2" t="s">
        <v>34</v>
      </c>
      <c r="F2" s="2" t="s">
        <v>35</v>
      </c>
      <c r="G2" s="5">
        <v>1</v>
      </c>
      <c r="H2" s="5">
        <v>2</v>
      </c>
      <c r="I2" s="5">
        <v>3</v>
      </c>
      <c r="J2" s="5" t="s">
        <v>61</v>
      </c>
      <c r="K2" s="5" t="s">
        <v>62</v>
      </c>
      <c r="L2" s="5" t="s">
        <v>63</v>
      </c>
      <c r="M2" s="5" t="s">
        <v>64</v>
      </c>
      <c r="N2" s="5" t="s">
        <v>65</v>
      </c>
      <c r="AA2" s="2" t="s">
        <v>30</v>
      </c>
      <c r="AB2" s="2" t="s">
        <v>31</v>
      </c>
      <c r="AC2" s="2" t="s">
        <v>32</v>
      </c>
      <c r="AD2" s="2" t="s">
        <v>33</v>
      </c>
      <c r="AE2" s="2" t="s">
        <v>34</v>
      </c>
      <c r="AF2" s="2" t="s">
        <v>35</v>
      </c>
      <c r="AG2" s="5">
        <v>1</v>
      </c>
      <c r="AH2" s="5">
        <v>2</v>
      </c>
      <c r="AI2" s="5">
        <v>3</v>
      </c>
      <c r="AJ2" s="5" t="s">
        <v>61</v>
      </c>
      <c r="AK2" s="5" t="s">
        <v>62</v>
      </c>
      <c r="AL2" s="5" t="s">
        <v>63</v>
      </c>
      <c r="AM2" s="5" t="s">
        <v>64</v>
      </c>
      <c r="AN2" s="5" t="s">
        <v>65</v>
      </c>
      <c r="AZ2" t="s">
        <v>72</v>
      </c>
      <c r="BD2" t="s">
        <v>78</v>
      </c>
    </row>
    <row r="3" spans="1:57">
      <c r="A3" s="3">
        <v>1</v>
      </c>
      <c r="B3" s="4">
        <v>603</v>
      </c>
      <c r="C3" s="4" t="s">
        <v>36</v>
      </c>
      <c r="D3" s="4"/>
      <c r="E3" s="3"/>
      <c r="F3" s="4" t="s">
        <v>66</v>
      </c>
      <c r="G3">
        <v>5.1000000000000004E-3</v>
      </c>
      <c r="H3">
        <v>5.1999999999999998E-3</v>
      </c>
      <c r="I3">
        <v>5.3999999999999899E-3</v>
      </c>
      <c r="J3">
        <f>AVERAGE(G3:I3)</f>
        <v>5.2333333333333303E-3</v>
      </c>
      <c r="K3">
        <f>STDEV(G3:I3)</f>
        <v>1.5275252316518902E-4</v>
      </c>
      <c r="L3">
        <f>(K3/J3)*100</f>
        <v>2.9188380222647599</v>
      </c>
      <c r="M3">
        <f>J3+(3.3*K3)</f>
        <v>5.7374166597784545E-3</v>
      </c>
      <c r="N3">
        <f>(M3-0.0041)/(2*10^-5)</f>
        <v>81.8708329889227</v>
      </c>
      <c r="AA3" s="3">
        <v>1</v>
      </c>
      <c r="AB3" s="3">
        <v>603</v>
      </c>
      <c r="AC3" s="4" t="s">
        <v>36</v>
      </c>
      <c r="AD3" s="4"/>
      <c r="AE3" s="3"/>
      <c r="AF3" s="4" t="s">
        <v>37</v>
      </c>
      <c r="AG3">
        <v>1.18E-2</v>
      </c>
      <c r="AH3">
        <v>1.0699999999999901E-2</v>
      </c>
      <c r="AI3">
        <v>1.0500000000000001E-2</v>
      </c>
      <c r="AJ3">
        <f>AVERAGE(AG3:AI3)</f>
        <v>1.0999999999999968E-2</v>
      </c>
      <c r="AK3">
        <f>STDEV(AG3:AI3)</f>
        <v>7.0000000000002092E-4</v>
      </c>
      <c r="AL3">
        <f>(AK3/AJ3)*100</f>
        <v>6.3636363636365729</v>
      </c>
      <c r="AZ3" t="s">
        <v>73</v>
      </c>
      <c r="BA3" t="s">
        <v>74</v>
      </c>
      <c r="BD3" t="s">
        <v>73</v>
      </c>
      <c r="BE3" t="s">
        <v>74</v>
      </c>
    </row>
    <row r="4" spans="1:57">
      <c r="A4" s="3">
        <f>A3+1</f>
        <v>2</v>
      </c>
      <c r="B4" s="4">
        <v>603</v>
      </c>
      <c r="C4" s="4" t="s">
        <v>38</v>
      </c>
      <c r="D4" s="4"/>
      <c r="E4" s="3"/>
      <c r="F4" s="4" t="s">
        <v>39</v>
      </c>
      <c r="G4">
        <v>5.7999999999999996E-3</v>
      </c>
      <c r="H4">
        <v>5.1999999999999902E-3</v>
      </c>
      <c r="I4">
        <v>7.1000000000000004E-3</v>
      </c>
      <c r="J4">
        <f t="shared" ref="J4:J18" si="0">AVERAGE(G4:I4)</f>
        <v>6.0333333333333307E-3</v>
      </c>
      <c r="K4">
        <f t="shared" ref="K4:K18" si="1">STDEV(G4:I4)</f>
        <v>9.7125348562223551E-4</v>
      </c>
      <c r="L4">
        <f t="shared" ref="L4:L18" si="2">(K4/J4)*100</f>
        <v>16.098124071086783</v>
      </c>
      <c r="AA4" s="3">
        <f>AA3+1</f>
        <v>2</v>
      </c>
      <c r="AB4" s="3">
        <v>603</v>
      </c>
      <c r="AC4" s="4" t="s">
        <v>40</v>
      </c>
      <c r="AD4" s="4"/>
      <c r="AE4" s="3"/>
      <c r="AF4" s="4" t="s">
        <v>69</v>
      </c>
      <c r="AG4">
        <v>1.16999999999999E-2</v>
      </c>
      <c r="AH4">
        <v>1.09E-2</v>
      </c>
      <c r="AI4">
        <v>1.0699999999999901E-2</v>
      </c>
      <c r="AJ4">
        <f t="shared" ref="AJ4:AJ18" si="3">AVERAGE(AG4:AI4)</f>
        <v>1.1099999999999935E-2</v>
      </c>
      <c r="AK4">
        <f t="shared" ref="AK4:AK18" si="4">STDEV(AG4:AI4)</f>
        <v>5.291502622128989E-4</v>
      </c>
      <c r="AL4">
        <f t="shared" ref="AL4:AL18" si="5">(AK4/AJ4)*100</f>
        <v>4.7671194793955136</v>
      </c>
      <c r="AM4">
        <f>AJ4+(3.3*AK4)</f>
        <v>1.2846195865302501E-2</v>
      </c>
      <c r="AN4">
        <f>(AM4-0.0105)/(2*10^-5)</f>
        <v>117.30979326512501</v>
      </c>
      <c r="AZ4">
        <v>81.8708329889227</v>
      </c>
      <c r="BA4">
        <v>117.30979326512501</v>
      </c>
      <c r="BD4">
        <v>5.2333333333333303E-3</v>
      </c>
      <c r="BE4">
        <v>1.1099999999999935E-2</v>
      </c>
    </row>
    <row r="5" spans="1:57">
      <c r="A5" s="3">
        <f t="shared" ref="A5:A18" si="6">A4+1</f>
        <v>3</v>
      </c>
      <c r="B5" s="4">
        <v>176</v>
      </c>
      <c r="C5" s="4" t="s">
        <v>42</v>
      </c>
      <c r="D5" s="4">
        <v>1000</v>
      </c>
      <c r="E5" s="6">
        <v>4160</v>
      </c>
      <c r="F5" s="4" t="s">
        <v>43</v>
      </c>
      <c r="G5">
        <v>9.4E-2</v>
      </c>
      <c r="H5">
        <v>9.8799999999999999E-2</v>
      </c>
      <c r="I5">
        <v>9.8900000000000002E-2</v>
      </c>
      <c r="J5" s="6">
        <f t="shared" si="0"/>
        <v>9.7233333333333338E-2</v>
      </c>
      <c r="K5">
        <f t="shared" si="1"/>
        <v>2.8005951748393291E-3</v>
      </c>
      <c r="L5">
        <f t="shared" si="2"/>
        <v>2.8802830046342089</v>
      </c>
      <c r="AA5" s="3">
        <f t="shared" ref="AA5:AA18" si="7">AA4+1</f>
        <v>3</v>
      </c>
      <c r="AB5" s="3">
        <v>176</v>
      </c>
      <c r="AC5" s="4" t="s">
        <v>42</v>
      </c>
      <c r="AD5" s="4">
        <v>1000</v>
      </c>
      <c r="AE5" s="6">
        <v>4160</v>
      </c>
      <c r="AF5" s="4" t="s">
        <v>41</v>
      </c>
      <c r="AG5">
        <v>8.9099999999999999E-2</v>
      </c>
      <c r="AH5">
        <v>9.2799999999999994E-2</v>
      </c>
      <c r="AI5">
        <v>9.6799999999999997E-2</v>
      </c>
      <c r="AJ5" s="6">
        <f t="shared" si="3"/>
        <v>9.2899999999999996E-2</v>
      </c>
      <c r="AK5">
        <f t="shared" si="4"/>
        <v>3.8509739027939409E-3</v>
      </c>
      <c r="AL5">
        <f t="shared" si="5"/>
        <v>4.1452894540300766</v>
      </c>
      <c r="AZ5">
        <v>139.7259005615509</v>
      </c>
      <c r="BA5">
        <v>99.491596045156442</v>
      </c>
      <c r="BD5">
        <v>5.9666666666666644E-3</v>
      </c>
      <c r="BE5">
        <v>1.2899999999999967E-2</v>
      </c>
    </row>
    <row r="6" spans="1:57">
      <c r="A6" s="3">
        <f t="shared" si="6"/>
        <v>4</v>
      </c>
      <c r="B6" s="4">
        <v>176</v>
      </c>
      <c r="C6" s="4" t="s">
        <v>42</v>
      </c>
      <c r="D6" s="4">
        <f t="shared" ref="D6:E18" si="8">D5/2</f>
        <v>500</v>
      </c>
      <c r="E6" s="6">
        <f t="shared" si="8"/>
        <v>2080</v>
      </c>
      <c r="F6" s="4" t="s">
        <v>44</v>
      </c>
      <c r="G6">
        <v>4.9999999999999899E-2</v>
      </c>
      <c r="H6">
        <v>5.1199999999999898E-2</v>
      </c>
      <c r="I6">
        <v>4.6999999999999903E-2</v>
      </c>
      <c r="J6" s="6">
        <f t="shared" si="0"/>
        <v>4.9399999999999895E-2</v>
      </c>
      <c r="K6">
        <f t="shared" si="1"/>
        <v>2.1633307652783912E-3</v>
      </c>
      <c r="L6">
        <f t="shared" si="2"/>
        <v>4.3792120754623394</v>
      </c>
      <c r="AA6" s="3">
        <f t="shared" si="7"/>
        <v>4</v>
      </c>
      <c r="AB6" s="3">
        <v>176</v>
      </c>
      <c r="AC6" s="4" t="s">
        <v>45</v>
      </c>
      <c r="AD6" s="4">
        <f t="shared" ref="AD6:AE18" si="9">AD5/2</f>
        <v>500</v>
      </c>
      <c r="AE6" s="6">
        <f t="shared" si="9"/>
        <v>2080</v>
      </c>
      <c r="AF6" s="4" t="s">
        <v>41</v>
      </c>
      <c r="AG6">
        <v>4.8899999999999999E-2</v>
      </c>
      <c r="AH6">
        <v>5.21E-2</v>
      </c>
      <c r="AI6">
        <v>5.4099999999999898E-2</v>
      </c>
      <c r="AJ6" s="6">
        <f t="shared" si="3"/>
        <v>5.1699999999999968E-2</v>
      </c>
      <c r="AK6">
        <f t="shared" si="4"/>
        <v>2.6229754097207543E-3</v>
      </c>
      <c r="AL6">
        <f t="shared" si="5"/>
        <v>5.0734534037151953</v>
      </c>
      <c r="AZ6">
        <v>87.074999311180591</v>
      </c>
      <c r="BA6">
        <v>234.7148454546425</v>
      </c>
      <c r="BD6">
        <v>5.6999999999999898E-3</v>
      </c>
      <c r="BE6">
        <v>1.5033333333333267E-2</v>
      </c>
    </row>
    <row r="7" spans="1:57">
      <c r="A7" s="3">
        <f t="shared" si="6"/>
        <v>5</v>
      </c>
      <c r="B7" s="4">
        <v>176</v>
      </c>
      <c r="C7" s="4" t="s">
        <v>42</v>
      </c>
      <c r="D7" s="4">
        <f t="shared" si="8"/>
        <v>250</v>
      </c>
      <c r="E7" s="6">
        <f t="shared" si="8"/>
        <v>1040</v>
      </c>
      <c r="F7" s="4" t="s">
        <v>43</v>
      </c>
      <c r="G7">
        <v>2.5899999999999999E-2</v>
      </c>
      <c r="H7">
        <v>2.5700000000000001E-2</v>
      </c>
      <c r="I7">
        <v>2.7099999999999999E-2</v>
      </c>
      <c r="J7" s="6">
        <f t="shared" si="0"/>
        <v>2.6233333333333331E-2</v>
      </c>
      <c r="K7">
        <f t="shared" si="1"/>
        <v>7.5718777944003594E-4</v>
      </c>
      <c r="L7">
        <f t="shared" si="2"/>
        <v>2.8863574819823481</v>
      </c>
      <c r="AA7" s="3">
        <f t="shared" si="7"/>
        <v>5</v>
      </c>
      <c r="AB7" s="3">
        <v>176</v>
      </c>
      <c r="AC7" s="4" t="s">
        <v>42</v>
      </c>
      <c r="AD7" s="4">
        <f t="shared" si="9"/>
        <v>250</v>
      </c>
      <c r="AE7" s="6">
        <f t="shared" si="9"/>
        <v>1040</v>
      </c>
      <c r="AF7" s="4" t="s">
        <v>41</v>
      </c>
      <c r="AG7">
        <v>2.7799999999999998E-2</v>
      </c>
      <c r="AH7">
        <v>3.3299999999999899E-2</v>
      </c>
      <c r="AI7">
        <v>3.0300000000000001E-2</v>
      </c>
      <c r="AJ7" s="6">
        <f t="shared" si="3"/>
        <v>3.0466666666666632E-2</v>
      </c>
      <c r="AK7">
        <f t="shared" si="4"/>
        <v>2.7537852736429997E-3</v>
      </c>
      <c r="AL7">
        <f t="shared" si="5"/>
        <v>9.0386825174277998</v>
      </c>
      <c r="AZ7">
        <v>245.48963826744256</v>
      </c>
      <c r="BA7">
        <v>164.54356886636708</v>
      </c>
      <c r="BD7">
        <v>5.8333333333333336E-3</v>
      </c>
      <c r="BE7">
        <v>1.0866666666666634E-2</v>
      </c>
    </row>
    <row r="8" spans="1:57">
      <c r="A8" s="3">
        <f t="shared" si="6"/>
        <v>6</v>
      </c>
      <c r="B8" s="4">
        <v>176</v>
      </c>
      <c r="C8" s="4" t="s">
        <v>42</v>
      </c>
      <c r="D8" s="4">
        <f t="shared" si="8"/>
        <v>125</v>
      </c>
      <c r="E8" s="6">
        <f t="shared" si="8"/>
        <v>520</v>
      </c>
      <c r="F8" s="4" t="s">
        <v>43</v>
      </c>
      <c r="G8">
        <v>1.5100000000000001E-2</v>
      </c>
      <c r="H8">
        <v>1.5199999999999899E-2</v>
      </c>
      <c r="I8">
        <v>1.4699999999999901E-2</v>
      </c>
      <c r="J8" s="6">
        <f t="shared" si="0"/>
        <v>1.4999999999999935E-2</v>
      </c>
      <c r="K8">
        <f t="shared" si="1"/>
        <v>2.6457513110647747E-4</v>
      </c>
      <c r="L8">
        <f t="shared" si="2"/>
        <v>1.7638342073765241</v>
      </c>
      <c r="AA8" s="3">
        <f t="shared" si="7"/>
        <v>6</v>
      </c>
      <c r="AB8" s="3">
        <v>176</v>
      </c>
      <c r="AC8" s="4" t="s">
        <v>42</v>
      </c>
      <c r="AD8" s="4">
        <f t="shared" si="9"/>
        <v>125</v>
      </c>
      <c r="AE8" s="6">
        <f t="shared" si="9"/>
        <v>520</v>
      </c>
      <c r="AF8" s="4" t="s">
        <v>41</v>
      </c>
      <c r="AG8">
        <v>1.9199999999999998E-2</v>
      </c>
      <c r="AH8">
        <v>2.06E-2</v>
      </c>
      <c r="AI8">
        <v>2.01E-2</v>
      </c>
      <c r="AJ8" s="6">
        <f t="shared" si="3"/>
        <v>1.9966666666666667E-2</v>
      </c>
      <c r="AK8">
        <f t="shared" si="4"/>
        <v>7.0945988845975982E-4</v>
      </c>
      <c r="AL8">
        <f t="shared" si="5"/>
        <v>3.5532214780956251</v>
      </c>
      <c r="AZ8">
        <v>151.43845109984937</v>
      </c>
      <c r="BA8">
        <v>345.36164464904994</v>
      </c>
      <c r="BD8">
        <v>5.766666666666663E-3</v>
      </c>
      <c r="BE8">
        <v>1.3433333333333302E-2</v>
      </c>
    </row>
    <row r="9" spans="1:57">
      <c r="A9" s="3">
        <f t="shared" si="6"/>
        <v>7</v>
      </c>
      <c r="B9" s="4">
        <v>176</v>
      </c>
      <c r="C9" s="4" t="s">
        <v>42</v>
      </c>
      <c r="D9" s="4">
        <f t="shared" si="8"/>
        <v>62.5</v>
      </c>
      <c r="E9" s="6">
        <f t="shared" si="8"/>
        <v>260</v>
      </c>
      <c r="F9" s="4" t="s">
        <v>43</v>
      </c>
      <c r="G9">
        <v>9.39999999999999E-3</v>
      </c>
      <c r="H9">
        <v>9.8999999999999904E-3</v>
      </c>
      <c r="I9">
        <v>0.01</v>
      </c>
      <c r="J9" s="6">
        <f t="shared" si="0"/>
        <v>9.7666666666666596E-3</v>
      </c>
      <c r="K9">
        <f t="shared" si="1"/>
        <v>3.2145502536643563E-4</v>
      </c>
      <c r="L9">
        <f t="shared" si="2"/>
        <v>3.2913483825914933</v>
      </c>
      <c r="AA9" s="3">
        <f t="shared" si="7"/>
        <v>7</v>
      </c>
      <c r="AB9" s="3">
        <v>176</v>
      </c>
      <c r="AC9" s="4" t="s">
        <v>42</v>
      </c>
      <c r="AD9" s="4">
        <f t="shared" si="9"/>
        <v>62.5</v>
      </c>
      <c r="AE9" s="6">
        <f t="shared" si="9"/>
        <v>260</v>
      </c>
      <c r="AF9" s="4" t="s">
        <v>41</v>
      </c>
      <c r="AG9">
        <v>1.54E-2</v>
      </c>
      <c r="AH9">
        <v>1.4200000000000001E-2</v>
      </c>
      <c r="AI9">
        <v>1.6799999999999999E-2</v>
      </c>
      <c r="AJ9" s="6">
        <f t="shared" si="3"/>
        <v>1.5466666666666665E-2</v>
      </c>
      <c r="AK9">
        <f t="shared" si="4"/>
        <v>1.3012814197295413E-3</v>
      </c>
      <c r="AL9">
        <f t="shared" si="5"/>
        <v>8.4134574551478973</v>
      </c>
      <c r="AZ9">
        <v>37.999999999999616</v>
      </c>
      <c r="BA9">
        <v>272.48333195568432</v>
      </c>
      <c r="BD9">
        <v>5.1999999999999928E-3</v>
      </c>
      <c r="BE9">
        <v>1.10333333333333E-2</v>
      </c>
    </row>
    <row r="10" spans="1:57">
      <c r="A10" s="3">
        <f t="shared" si="6"/>
        <v>8</v>
      </c>
      <c r="B10" s="4">
        <v>176</v>
      </c>
      <c r="C10" s="4" t="s">
        <v>42</v>
      </c>
      <c r="D10" s="4">
        <f t="shared" si="8"/>
        <v>31.25</v>
      </c>
      <c r="E10" s="6">
        <f t="shared" si="8"/>
        <v>130</v>
      </c>
      <c r="F10" s="4" t="s">
        <v>43</v>
      </c>
      <c r="G10">
        <v>8.0000000000000002E-3</v>
      </c>
      <c r="H10">
        <v>7.09999999999999E-3</v>
      </c>
      <c r="I10">
        <v>6.9999999999999897E-3</v>
      </c>
      <c r="J10" s="6">
        <f t="shared" si="0"/>
        <v>7.3666666666666603E-3</v>
      </c>
      <c r="K10">
        <f t="shared" si="1"/>
        <v>5.507570547286162E-4</v>
      </c>
      <c r="L10">
        <f t="shared" si="2"/>
        <v>7.4763401094382358</v>
      </c>
      <c r="AA10" s="3">
        <f t="shared" si="7"/>
        <v>8</v>
      </c>
      <c r="AB10" s="3">
        <v>176</v>
      </c>
      <c r="AC10" s="4" t="s">
        <v>42</v>
      </c>
      <c r="AD10" s="4">
        <f t="shared" si="9"/>
        <v>31.25</v>
      </c>
      <c r="AE10" s="6">
        <f t="shared" si="9"/>
        <v>130</v>
      </c>
      <c r="AF10" s="4" t="s">
        <v>41</v>
      </c>
      <c r="AG10">
        <v>1.23E-2</v>
      </c>
      <c r="AH10">
        <v>1.3299999999999999E-2</v>
      </c>
      <c r="AI10">
        <v>1.21E-2</v>
      </c>
      <c r="AJ10" s="6">
        <f t="shared" si="3"/>
        <v>1.2566666666666665E-2</v>
      </c>
      <c r="AK10">
        <f t="shared" si="4"/>
        <v>6.4291005073286345E-4</v>
      </c>
      <c r="AL10">
        <f t="shared" si="5"/>
        <v>5.1159950986700018</v>
      </c>
      <c r="AZ10">
        <v>62.000000000000284</v>
      </c>
      <c r="BA10">
        <v>238.65489663255468</v>
      </c>
      <c r="BD10">
        <v>4.9999999999999932E-3</v>
      </c>
      <c r="BE10">
        <v>1.2599999999999967E-2</v>
      </c>
    </row>
    <row r="11" spans="1:57">
      <c r="A11" s="3">
        <f t="shared" si="6"/>
        <v>9</v>
      </c>
      <c r="B11" s="4">
        <v>176</v>
      </c>
      <c r="C11" s="4" t="s">
        <v>42</v>
      </c>
      <c r="D11" s="4">
        <f t="shared" si="8"/>
        <v>15.625</v>
      </c>
      <c r="E11" s="6">
        <f t="shared" si="8"/>
        <v>65</v>
      </c>
      <c r="F11" s="4" t="s">
        <v>43</v>
      </c>
      <c r="G11">
        <v>6.4999999999999902E-3</v>
      </c>
      <c r="H11">
        <v>6.6E-3</v>
      </c>
      <c r="I11">
        <v>4.7000000000000002E-3</v>
      </c>
      <c r="J11" s="6">
        <f t="shared" si="0"/>
        <v>5.9333333333333295E-3</v>
      </c>
      <c r="K11">
        <f t="shared" si="1"/>
        <v>1.06926766215636E-3</v>
      </c>
      <c r="L11">
        <f t="shared" si="2"/>
        <v>18.021365092522931</v>
      </c>
      <c r="AA11" s="3">
        <f t="shared" si="7"/>
        <v>9</v>
      </c>
      <c r="AB11" s="3">
        <v>176</v>
      </c>
      <c r="AC11" s="4" t="s">
        <v>42</v>
      </c>
      <c r="AD11" s="4">
        <f t="shared" si="9"/>
        <v>15.625</v>
      </c>
      <c r="AE11" s="6">
        <f t="shared" si="9"/>
        <v>65</v>
      </c>
      <c r="AF11" s="4" t="s">
        <v>41</v>
      </c>
      <c r="AG11">
        <v>1.22999999999999E-2</v>
      </c>
      <c r="AH11">
        <v>1.26E-2</v>
      </c>
      <c r="AI11">
        <v>1.29E-2</v>
      </c>
      <c r="AJ11" s="6">
        <f t="shared" si="3"/>
        <v>1.2599999999999967E-2</v>
      </c>
      <c r="AK11">
        <f t="shared" si="4"/>
        <v>3.0000000000005023E-4</v>
      </c>
      <c r="AL11">
        <f t="shared" si="5"/>
        <v>2.3809523809527855</v>
      </c>
      <c r="AY11" t="s">
        <v>75</v>
      </c>
      <c r="AZ11">
        <f>AVERAGE(AZ4:AZ10)</f>
        <v>115.08568888984944</v>
      </c>
      <c r="BA11">
        <f>AVERAGE(BA4:BA10)</f>
        <v>210.36566812408287</v>
      </c>
      <c r="BC11" t="s">
        <v>75</v>
      </c>
      <c r="BD11">
        <f>AVERAGE(BD4:BD10)</f>
        <v>5.5285714285714235E-3</v>
      </c>
      <c r="BE11">
        <f>AVERAGE(BE4:BE10)</f>
        <v>1.2423809523809481E-2</v>
      </c>
    </row>
    <row r="12" spans="1:57">
      <c r="A12" s="3">
        <f t="shared" si="6"/>
        <v>10</v>
      </c>
      <c r="B12" s="4">
        <v>176</v>
      </c>
      <c r="C12" s="4" t="s">
        <v>42</v>
      </c>
      <c r="D12" s="4">
        <f t="shared" si="8"/>
        <v>7.8125</v>
      </c>
      <c r="E12" s="6">
        <f t="shared" si="8"/>
        <v>32.5</v>
      </c>
      <c r="F12" s="4" t="s">
        <v>43</v>
      </c>
      <c r="G12">
        <v>5.4999999999999901E-3</v>
      </c>
      <c r="H12">
        <v>6.1999999999999998E-3</v>
      </c>
      <c r="I12">
        <v>6.0000000000000001E-3</v>
      </c>
      <c r="J12" s="6">
        <f t="shared" si="0"/>
        <v>5.8999999999999964E-3</v>
      </c>
      <c r="K12">
        <f t="shared" si="1"/>
        <v>3.605551275464043E-4</v>
      </c>
      <c r="L12">
        <f t="shared" si="2"/>
        <v>6.1111038567187208</v>
      </c>
      <c r="AA12" s="3">
        <f t="shared" si="7"/>
        <v>10</v>
      </c>
      <c r="AB12" s="3">
        <v>176</v>
      </c>
      <c r="AC12" s="4" t="s">
        <v>42</v>
      </c>
      <c r="AD12" s="4">
        <f t="shared" si="9"/>
        <v>7.8125</v>
      </c>
      <c r="AE12" s="6">
        <f t="shared" si="9"/>
        <v>32.5</v>
      </c>
      <c r="AF12" s="4" t="s">
        <v>41</v>
      </c>
      <c r="AG12">
        <v>1.21999999999999E-2</v>
      </c>
      <c r="AH12">
        <v>1.29E-2</v>
      </c>
      <c r="AI12">
        <v>1.0999999999999999E-2</v>
      </c>
      <c r="AJ12" s="6">
        <f t="shared" si="3"/>
        <v>1.2033333333333299E-2</v>
      </c>
      <c r="AK12">
        <f t="shared" si="4"/>
        <v>9.6090235369329668E-4</v>
      </c>
      <c r="AL12">
        <f t="shared" si="5"/>
        <v>7.9853381193348989</v>
      </c>
      <c r="AY12" t="s">
        <v>76</v>
      </c>
      <c r="AZ12">
        <f>STDEV(AZ4:AZ10)</f>
        <v>70.216299798695061</v>
      </c>
      <c r="BA12">
        <f>STDEV(BA4:BA10)</f>
        <v>88.060397085956311</v>
      </c>
      <c r="BC12" t="s">
        <v>76</v>
      </c>
      <c r="BD12">
        <f>STDEV(BD4:BD10)</f>
        <v>3.7536578280321717E-4</v>
      </c>
      <c r="BE12">
        <f>STDEV(BE4:BE10)</f>
        <v>1.5382426584224164E-3</v>
      </c>
    </row>
    <row r="13" spans="1:57">
      <c r="A13" s="3">
        <f t="shared" si="6"/>
        <v>11</v>
      </c>
      <c r="B13" s="4">
        <v>176</v>
      </c>
      <c r="C13" s="4" t="s">
        <v>42</v>
      </c>
      <c r="D13" s="4">
        <f t="shared" si="8"/>
        <v>3.90625</v>
      </c>
      <c r="E13" s="4">
        <f t="shared" si="8"/>
        <v>16.25</v>
      </c>
      <c r="F13" s="4" t="s">
        <v>43</v>
      </c>
      <c r="G13">
        <v>6.1999999999999902E-3</v>
      </c>
      <c r="H13">
        <v>6.3E-3</v>
      </c>
      <c r="I13">
        <v>6.0000000000000001E-3</v>
      </c>
      <c r="J13">
        <f t="shared" si="0"/>
        <v>6.1666666666666632E-3</v>
      </c>
      <c r="K13">
        <f t="shared" si="1"/>
        <v>1.5275252316519354E-4</v>
      </c>
      <c r="L13">
        <f t="shared" si="2"/>
        <v>2.4770679432193563</v>
      </c>
      <c r="AA13" s="3">
        <f t="shared" si="7"/>
        <v>11</v>
      </c>
      <c r="AB13" s="3">
        <v>176</v>
      </c>
      <c r="AC13" s="4" t="s">
        <v>42</v>
      </c>
      <c r="AD13" s="4">
        <f t="shared" si="9"/>
        <v>3.90625</v>
      </c>
      <c r="AE13" s="4">
        <f t="shared" si="9"/>
        <v>16.25</v>
      </c>
      <c r="AF13" s="4" t="s">
        <v>41</v>
      </c>
      <c r="AG13">
        <v>1.0099999999999901E-2</v>
      </c>
      <c r="AH13">
        <v>1.72E-2</v>
      </c>
      <c r="AI13">
        <v>1.0599999999999899E-2</v>
      </c>
      <c r="AJ13">
        <f t="shared" si="3"/>
        <v>1.2633333333333267E-2</v>
      </c>
      <c r="AK13">
        <f t="shared" si="4"/>
        <v>3.962743157628788E-3</v>
      </c>
      <c r="AL13">
        <f t="shared" si="5"/>
        <v>31.367360086771573</v>
      </c>
      <c r="AY13" t="s">
        <v>77</v>
      </c>
      <c r="AZ13">
        <f>(AZ12/AZ11)*100</f>
        <v>61.012190547775525</v>
      </c>
      <c r="BA13">
        <f>(BA12/BA11)*100</f>
        <v>41.860631476241856</v>
      </c>
      <c r="BC13" t="s">
        <v>77</v>
      </c>
      <c r="BD13">
        <f>(BD12/BD11)*100</f>
        <v>6.7895619628488957</v>
      </c>
      <c r="BE13">
        <f>(BE12/BE11)*100</f>
        <v>12.381408902595192</v>
      </c>
    </row>
    <row r="14" spans="1:57">
      <c r="A14" s="3">
        <f t="shared" si="6"/>
        <v>12</v>
      </c>
      <c r="B14" s="4">
        <v>176</v>
      </c>
      <c r="C14" s="4" t="s">
        <v>42</v>
      </c>
      <c r="D14" s="4">
        <f t="shared" si="8"/>
        <v>1.953125</v>
      </c>
      <c r="E14" s="4">
        <f t="shared" si="8"/>
        <v>8.125</v>
      </c>
      <c r="F14" s="4" t="s">
        <v>43</v>
      </c>
      <c r="G14">
        <v>6.3E-3</v>
      </c>
      <c r="H14">
        <v>5.9999999999999897E-3</v>
      </c>
      <c r="I14">
        <v>5.4999999999999997E-3</v>
      </c>
      <c r="J14">
        <f t="shared" si="0"/>
        <v>5.9333333333333295E-3</v>
      </c>
      <c r="K14">
        <f t="shared" si="1"/>
        <v>4.0414518843273736E-4</v>
      </c>
      <c r="L14">
        <f t="shared" si="2"/>
        <v>6.8114357601023192</v>
      </c>
      <c r="AA14" s="3">
        <f t="shared" si="7"/>
        <v>12</v>
      </c>
      <c r="AB14" s="3">
        <v>176</v>
      </c>
      <c r="AC14" s="4" t="s">
        <v>42</v>
      </c>
      <c r="AD14" s="4">
        <f t="shared" si="9"/>
        <v>1.953125</v>
      </c>
      <c r="AE14" s="4">
        <f t="shared" si="9"/>
        <v>8.125</v>
      </c>
      <c r="AF14" s="4" t="s">
        <v>41</v>
      </c>
      <c r="AG14">
        <v>9.4999999999999894E-3</v>
      </c>
      <c r="AH14">
        <v>1.01E-2</v>
      </c>
      <c r="AI14">
        <v>1.0500000000000001E-2</v>
      </c>
      <c r="AJ14">
        <f t="shared" si="3"/>
        <v>1.003333333333333E-2</v>
      </c>
      <c r="AK14">
        <f t="shared" si="4"/>
        <v>5.0332229568472253E-4</v>
      </c>
      <c r="AL14">
        <f t="shared" si="5"/>
        <v>5.0165012858942459</v>
      </c>
    </row>
    <row r="15" spans="1:57">
      <c r="A15" s="3">
        <f t="shared" si="6"/>
        <v>13</v>
      </c>
      <c r="B15" s="4">
        <v>176</v>
      </c>
      <c r="C15" s="4" t="s">
        <v>42</v>
      </c>
      <c r="D15" s="4">
        <f t="shared" si="8"/>
        <v>0.9765625</v>
      </c>
      <c r="E15" s="4">
        <f t="shared" si="8"/>
        <v>4.0625</v>
      </c>
      <c r="F15" s="4" t="s">
        <v>43</v>
      </c>
      <c r="G15">
        <v>6.4999999999999902E-3</v>
      </c>
      <c r="H15">
        <v>5.5999999999999999E-3</v>
      </c>
      <c r="I15">
        <v>5.2999999999999896E-3</v>
      </c>
      <c r="J15">
        <f t="shared" si="0"/>
        <v>5.7999999999999927E-3</v>
      </c>
      <c r="K15">
        <f t="shared" si="1"/>
        <v>6.2449979983983839E-4</v>
      </c>
      <c r="L15">
        <f t="shared" si="2"/>
        <v>10.76723792827309</v>
      </c>
      <c r="AA15" s="3">
        <f t="shared" si="7"/>
        <v>13</v>
      </c>
      <c r="AB15" s="3">
        <v>176</v>
      </c>
      <c r="AC15" s="4" t="s">
        <v>42</v>
      </c>
      <c r="AD15" s="4">
        <f t="shared" si="9"/>
        <v>0.9765625</v>
      </c>
      <c r="AE15" s="4">
        <f t="shared" si="9"/>
        <v>4.0625</v>
      </c>
      <c r="AF15" s="4" t="s">
        <v>41</v>
      </c>
      <c r="AG15">
        <v>1.09999999999999E-2</v>
      </c>
      <c r="AH15">
        <v>1.06E-2</v>
      </c>
      <c r="AI15">
        <v>1.0699999999999999E-2</v>
      </c>
      <c r="AJ15">
        <f t="shared" si="3"/>
        <v>1.0766666666666633E-2</v>
      </c>
      <c r="AK15">
        <f t="shared" si="4"/>
        <v>2.0816659994655755E-4</v>
      </c>
      <c r="AL15">
        <f t="shared" si="5"/>
        <v>1.9334359128163301</v>
      </c>
    </row>
    <row r="16" spans="1:57">
      <c r="A16" s="3">
        <f t="shared" si="6"/>
        <v>14</v>
      </c>
      <c r="B16" s="4">
        <v>176</v>
      </c>
      <c r="C16" s="4" t="s">
        <v>42</v>
      </c>
      <c r="D16" s="4">
        <f t="shared" si="8"/>
        <v>0.48828125</v>
      </c>
      <c r="E16" s="4">
        <f t="shared" si="8"/>
        <v>2.03125</v>
      </c>
      <c r="F16" s="4" t="s">
        <v>43</v>
      </c>
      <c r="G16">
        <v>5.8999999999999999E-3</v>
      </c>
      <c r="H16">
        <v>6.3E-3</v>
      </c>
      <c r="I16">
        <v>4.9999999999999897E-3</v>
      </c>
      <c r="J16">
        <f t="shared" si="0"/>
        <v>5.7333333333333299E-3</v>
      </c>
      <c r="K16">
        <f t="shared" si="1"/>
        <v>6.6583281184794498E-4</v>
      </c>
      <c r="L16">
        <f t="shared" si="2"/>
        <v>11.613362997347885</v>
      </c>
      <c r="AA16" s="3">
        <f t="shared" si="7"/>
        <v>14</v>
      </c>
      <c r="AB16" s="3">
        <v>176</v>
      </c>
      <c r="AC16" s="4" t="s">
        <v>42</v>
      </c>
      <c r="AD16" s="4">
        <f t="shared" si="9"/>
        <v>0.48828125</v>
      </c>
      <c r="AE16" s="4">
        <f t="shared" si="9"/>
        <v>2.03125</v>
      </c>
      <c r="AF16" s="4" t="s">
        <v>41</v>
      </c>
      <c r="AG16">
        <v>1.1799999999999901E-2</v>
      </c>
      <c r="AH16">
        <v>1.0800000000000001E-2</v>
      </c>
      <c r="AI16">
        <v>9.4000000000000004E-3</v>
      </c>
      <c r="AJ16">
        <f t="shared" si="3"/>
        <v>1.0666666666666635E-2</v>
      </c>
      <c r="AK16">
        <f t="shared" si="4"/>
        <v>1.2055427546682949E-3</v>
      </c>
      <c r="AL16">
        <f t="shared" si="5"/>
        <v>11.301963325015297</v>
      </c>
    </row>
    <row r="17" spans="1:40">
      <c r="A17" s="3">
        <f t="shared" si="6"/>
        <v>15</v>
      </c>
      <c r="B17" s="4">
        <v>176</v>
      </c>
      <c r="C17" s="4" t="s">
        <v>42</v>
      </c>
      <c r="D17" s="4">
        <f t="shared" si="8"/>
        <v>0.244140625</v>
      </c>
      <c r="E17" s="4">
        <f t="shared" si="8"/>
        <v>1.015625</v>
      </c>
      <c r="F17" s="4" t="s">
        <v>43</v>
      </c>
      <c r="G17">
        <v>5.2999999999999896E-3</v>
      </c>
      <c r="H17">
        <v>5.5999999999999999E-3</v>
      </c>
      <c r="I17">
        <v>5.1000000000000004E-3</v>
      </c>
      <c r="J17">
        <f t="shared" si="0"/>
        <v>5.3333333333333297E-3</v>
      </c>
      <c r="K17">
        <f t="shared" si="1"/>
        <v>2.5166114784235883E-4</v>
      </c>
      <c r="L17">
        <f t="shared" si="2"/>
        <v>4.7186465220442315</v>
      </c>
      <c r="AA17" s="3">
        <f t="shared" si="7"/>
        <v>15</v>
      </c>
      <c r="AB17" s="3">
        <v>176</v>
      </c>
      <c r="AC17" s="4" t="s">
        <v>42</v>
      </c>
      <c r="AD17" s="4">
        <f t="shared" si="9"/>
        <v>0.244140625</v>
      </c>
      <c r="AE17" s="4">
        <f t="shared" si="9"/>
        <v>1.015625</v>
      </c>
      <c r="AF17" s="4" t="s">
        <v>41</v>
      </c>
      <c r="AG17">
        <v>1.0699999999999901E-2</v>
      </c>
      <c r="AH17">
        <v>1.2200000000000001E-2</v>
      </c>
      <c r="AI17">
        <v>1.21E-2</v>
      </c>
      <c r="AJ17">
        <f t="shared" si="3"/>
        <v>1.1666666666666633E-2</v>
      </c>
      <c r="AK17">
        <f t="shared" si="4"/>
        <v>8.3864970836066582E-4</v>
      </c>
      <c r="AL17">
        <f t="shared" si="5"/>
        <v>7.188426071662871</v>
      </c>
    </row>
    <row r="18" spans="1:40">
      <c r="A18" s="3">
        <f t="shared" si="6"/>
        <v>16</v>
      </c>
      <c r="B18" s="4">
        <v>176</v>
      </c>
      <c r="C18" s="4" t="s">
        <v>45</v>
      </c>
      <c r="D18" s="4">
        <f t="shared" si="8"/>
        <v>0.1220703125</v>
      </c>
      <c r="E18" s="4">
        <f t="shared" si="8"/>
        <v>0.5078125</v>
      </c>
      <c r="F18" s="4" t="s">
        <v>44</v>
      </c>
      <c r="G18">
        <v>4.79999999999999E-3</v>
      </c>
      <c r="H18">
        <v>4.79999999999999E-3</v>
      </c>
      <c r="I18">
        <v>5.2999999999999896E-3</v>
      </c>
      <c r="J18">
        <f t="shared" si="0"/>
        <v>4.9666666666666566E-3</v>
      </c>
      <c r="K18">
        <f t="shared" si="1"/>
        <v>2.8867513459481263E-4</v>
      </c>
      <c r="L18">
        <f t="shared" si="2"/>
        <v>5.8122510321103338</v>
      </c>
      <c r="AA18" s="3">
        <f t="shared" si="7"/>
        <v>16</v>
      </c>
      <c r="AB18" s="3">
        <v>176</v>
      </c>
      <c r="AC18" s="4" t="s">
        <v>45</v>
      </c>
      <c r="AD18" s="4">
        <f t="shared" si="9"/>
        <v>0.1220703125</v>
      </c>
      <c r="AE18" s="4">
        <f t="shared" si="9"/>
        <v>0.5078125</v>
      </c>
      <c r="AF18" s="4" t="s">
        <v>46</v>
      </c>
      <c r="AG18">
        <v>1.12E-2</v>
      </c>
      <c r="AH18">
        <v>1.0999999999999999E-2</v>
      </c>
      <c r="AI18">
        <v>1.15999999999999E-2</v>
      </c>
      <c r="AJ18">
        <f t="shared" si="3"/>
        <v>1.1266666666666633E-2</v>
      </c>
      <c r="AK18">
        <f t="shared" si="4"/>
        <v>3.0550504633033526E-4</v>
      </c>
      <c r="AL18">
        <f t="shared" si="5"/>
        <v>2.7115832514526881</v>
      </c>
    </row>
    <row r="19" spans="1:40">
      <c r="A19" s="2" t="s">
        <v>30</v>
      </c>
      <c r="B19" s="2" t="s">
        <v>31</v>
      </c>
      <c r="C19" s="2" t="s">
        <v>32</v>
      </c>
      <c r="D19" s="2" t="s">
        <v>33</v>
      </c>
      <c r="E19" s="2" t="s">
        <v>34</v>
      </c>
      <c r="F19" s="2" t="s">
        <v>35</v>
      </c>
      <c r="G19" s="5">
        <v>1</v>
      </c>
      <c r="H19" s="5">
        <v>2</v>
      </c>
      <c r="I19" s="5">
        <v>3</v>
      </c>
      <c r="J19" s="5" t="s">
        <v>61</v>
      </c>
      <c r="K19" s="5" t="s">
        <v>62</v>
      </c>
      <c r="L19" s="5" t="s">
        <v>63</v>
      </c>
      <c r="M19" s="5" t="s">
        <v>64</v>
      </c>
      <c r="N19" s="5" t="s">
        <v>65</v>
      </c>
      <c r="AA19" s="2" t="s">
        <v>30</v>
      </c>
      <c r="AB19" s="2" t="s">
        <v>31</v>
      </c>
      <c r="AC19" s="2" t="s">
        <v>32</v>
      </c>
      <c r="AD19" s="2" t="s">
        <v>33</v>
      </c>
      <c r="AE19" s="2" t="s">
        <v>34</v>
      </c>
      <c r="AF19" s="2" t="s">
        <v>35</v>
      </c>
      <c r="AG19" s="5">
        <v>1</v>
      </c>
      <c r="AH19" s="5">
        <v>2</v>
      </c>
      <c r="AI19" s="5">
        <v>3</v>
      </c>
      <c r="AJ19" s="5" t="s">
        <v>61</v>
      </c>
      <c r="AK19" s="5" t="s">
        <v>62</v>
      </c>
      <c r="AL19" s="5" t="s">
        <v>63</v>
      </c>
      <c r="AM19" s="5" t="s">
        <v>64</v>
      </c>
      <c r="AN19" s="5" t="s">
        <v>65</v>
      </c>
    </row>
    <row r="20" spans="1:40">
      <c r="A20" s="3">
        <v>1</v>
      </c>
      <c r="B20" s="4">
        <v>603</v>
      </c>
      <c r="C20" s="4" t="s">
        <v>47</v>
      </c>
      <c r="D20" s="4"/>
      <c r="E20" s="3"/>
      <c r="F20" s="4" t="s">
        <v>67</v>
      </c>
      <c r="G20">
        <v>6.3E-3</v>
      </c>
      <c r="H20">
        <v>6.1999999999999902E-3</v>
      </c>
      <c r="I20">
        <v>5.4000000000000003E-3</v>
      </c>
      <c r="J20">
        <f>AVERAGE(G20:I20)</f>
        <v>5.9666666666666644E-3</v>
      </c>
      <c r="K20">
        <f>STDEV(G20:I20)</f>
        <v>4.9328828623162232E-4</v>
      </c>
      <c r="L20">
        <f>(K20/J20)*100</f>
        <v>8.267401445222724</v>
      </c>
      <c r="M20">
        <f>J20+(3.3*K20)</f>
        <v>7.5945180112310176E-3</v>
      </c>
      <c r="N20">
        <f>(M20-0.0048)/(2*10^-5)</f>
        <v>139.7259005615509</v>
      </c>
      <c r="AA20" s="3">
        <v>1</v>
      </c>
      <c r="AB20" s="3">
        <v>603</v>
      </c>
      <c r="AC20" s="4" t="s">
        <v>47</v>
      </c>
      <c r="AD20" s="4"/>
      <c r="AE20" s="3"/>
      <c r="AF20" s="4" t="s">
        <v>70</v>
      </c>
      <c r="AG20">
        <v>1.27999999999999E-2</v>
      </c>
      <c r="AH20">
        <v>1.3299999999999999E-2</v>
      </c>
      <c r="AI20">
        <v>1.26E-2</v>
      </c>
      <c r="AJ20">
        <f>AVERAGE(AG20:AI20)</f>
        <v>1.2899999999999967E-2</v>
      </c>
      <c r="AK20">
        <f>STDEV(AG20:AI20)</f>
        <v>3.6055512754641238E-4</v>
      </c>
      <c r="AL20">
        <f>(AK20/AJ20)*100</f>
        <v>2.7950009887318861</v>
      </c>
      <c r="AM20">
        <f>AJ20+(3.3*AK20)</f>
        <v>1.4089831920903129E-2</v>
      </c>
      <c r="AN20">
        <f>(AM20-0.0121)/(2*10^-5)</f>
        <v>99.491596045156442</v>
      </c>
    </row>
    <row r="21" spans="1:40">
      <c r="A21" s="3">
        <f>A20+1</f>
        <v>2</v>
      </c>
      <c r="B21" s="4">
        <v>603</v>
      </c>
      <c r="C21" s="4" t="s">
        <v>40</v>
      </c>
      <c r="D21" s="4"/>
      <c r="E21" s="3"/>
      <c r="F21" s="4" t="s">
        <v>43</v>
      </c>
      <c r="G21">
        <v>6.4000000000000003E-3</v>
      </c>
      <c r="H21">
        <v>6.9999999999999897E-3</v>
      </c>
      <c r="I21">
        <v>5.7999999999999996E-3</v>
      </c>
      <c r="J21">
        <f t="shared" ref="J21:J35" si="10">AVERAGE(G21:I21)</f>
        <v>6.399999999999996E-3</v>
      </c>
      <c r="K21">
        <f t="shared" ref="K21:K35" si="11">STDEV(G21:I21)</f>
        <v>5.9999999999999507E-4</v>
      </c>
      <c r="L21">
        <f t="shared" ref="L21:L35" si="12">(K21/J21)*100</f>
        <v>9.3749999999999289</v>
      </c>
      <c r="AA21" s="3">
        <f>AA20+1</f>
        <v>2</v>
      </c>
      <c r="AB21" s="3">
        <v>603</v>
      </c>
      <c r="AC21" s="4" t="s">
        <v>48</v>
      </c>
      <c r="AD21" s="4"/>
      <c r="AE21" s="3"/>
      <c r="AF21" s="4" t="s">
        <v>49</v>
      </c>
      <c r="AG21">
        <v>1.2999999999999999E-2</v>
      </c>
      <c r="AH21">
        <v>1.4200000000000001E-2</v>
      </c>
      <c r="AI21">
        <v>1.3100000000000001E-2</v>
      </c>
      <c r="AJ21">
        <f t="shared" ref="AJ21:AJ35" si="13">AVERAGE(AG21:AI21)</f>
        <v>1.3433333333333334E-2</v>
      </c>
      <c r="AK21">
        <f t="shared" ref="AK21:AK35" si="14">STDEV(AG21:AI21)</f>
        <v>6.6583281184793978E-4</v>
      </c>
      <c r="AL21">
        <f t="shared" ref="AL21:AL35" si="15">(AK21/AJ21)*100</f>
        <v>4.9565718003568717</v>
      </c>
    </row>
    <row r="22" spans="1:40">
      <c r="A22" s="3">
        <f t="shared" ref="A22:A35" si="16">A21+1</f>
        <v>3</v>
      </c>
      <c r="B22" s="4">
        <v>176</v>
      </c>
      <c r="C22" s="4" t="s">
        <v>50</v>
      </c>
      <c r="D22" s="4">
        <v>1000</v>
      </c>
      <c r="E22" s="6">
        <v>4160</v>
      </c>
      <c r="F22" s="4" t="s">
        <v>51</v>
      </c>
      <c r="G22">
        <v>9.4199999999999895E-2</v>
      </c>
      <c r="H22">
        <v>0.10389999999999899</v>
      </c>
      <c r="I22">
        <v>0.10929999999999999</v>
      </c>
      <c r="J22" s="6">
        <f t="shared" si="10"/>
        <v>0.1024666666666663</v>
      </c>
      <c r="K22">
        <f t="shared" si="11"/>
        <v>7.651361534611518E-3</v>
      </c>
      <c r="L22">
        <f t="shared" si="12"/>
        <v>7.4671713089897969</v>
      </c>
      <c r="AA22" s="3">
        <f t="shared" ref="AA22:AA35" si="17">AA21+1</f>
        <v>3</v>
      </c>
      <c r="AB22" s="3">
        <v>176</v>
      </c>
      <c r="AC22" s="4" t="s">
        <v>52</v>
      </c>
      <c r="AD22" s="4">
        <v>1000</v>
      </c>
      <c r="AE22" s="6">
        <v>4160</v>
      </c>
      <c r="AF22" s="4" t="s">
        <v>53</v>
      </c>
      <c r="AG22">
        <v>0.1036</v>
      </c>
      <c r="AH22">
        <v>9.9199999999999997E-2</v>
      </c>
      <c r="AI22">
        <v>0.1089</v>
      </c>
      <c r="AJ22" s="6">
        <f t="shared" si="13"/>
        <v>0.10389999999999999</v>
      </c>
      <c r="AK22">
        <f t="shared" si="14"/>
        <v>4.8569537778323565E-3</v>
      </c>
      <c r="AL22">
        <f t="shared" si="15"/>
        <v>4.6746427120619414</v>
      </c>
    </row>
    <row r="23" spans="1:40">
      <c r="A23" s="3">
        <f t="shared" si="16"/>
        <v>4</v>
      </c>
      <c r="B23" s="4">
        <v>176</v>
      </c>
      <c r="C23" s="4" t="s">
        <v>52</v>
      </c>
      <c r="D23" s="4">
        <f t="shared" ref="D23:E35" si="18">D22/2</f>
        <v>500</v>
      </c>
      <c r="E23" s="6">
        <f t="shared" si="18"/>
        <v>2080</v>
      </c>
      <c r="F23" s="4" t="s">
        <v>54</v>
      </c>
      <c r="G23">
        <v>4.6299999999999897E-2</v>
      </c>
      <c r="H23">
        <v>5.8500000000000003E-2</v>
      </c>
      <c r="I23">
        <v>4.9299999999999997E-2</v>
      </c>
      <c r="J23" s="6">
        <f t="shared" si="10"/>
        <v>5.1366666666666637E-2</v>
      </c>
      <c r="K23">
        <f t="shared" si="11"/>
        <v>6.3571482075954382E-3</v>
      </c>
      <c r="L23">
        <f t="shared" si="12"/>
        <v>12.376018574163741</v>
      </c>
      <c r="AA23" s="3">
        <f t="shared" si="17"/>
        <v>4</v>
      </c>
      <c r="AB23" s="3">
        <v>176</v>
      </c>
      <c r="AC23" s="4" t="s">
        <v>52</v>
      </c>
      <c r="AD23" s="4">
        <f t="shared" ref="AD23:AE35" si="19">AD22/2</f>
        <v>500</v>
      </c>
      <c r="AE23" s="6">
        <f t="shared" si="19"/>
        <v>2080</v>
      </c>
      <c r="AF23" s="4" t="s">
        <v>46</v>
      </c>
      <c r="AG23">
        <v>5.57E-2</v>
      </c>
      <c r="AH23">
        <v>5.6000000000000001E-2</v>
      </c>
      <c r="AI23">
        <v>5.6599999999999998E-2</v>
      </c>
      <c r="AJ23" s="6">
        <f t="shared" si="13"/>
        <v>5.6100000000000004E-2</v>
      </c>
      <c r="AK23">
        <f t="shared" si="14"/>
        <v>4.5825756949558275E-4</v>
      </c>
      <c r="AL23">
        <f t="shared" si="15"/>
        <v>0.81685841264809744</v>
      </c>
    </row>
    <row r="24" spans="1:40">
      <c r="A24" s="3">
        <f t="shared" si="16"/>
        <v>5</v>
      </c>
      <c r="B24" s="4">
        <v>176</v>
      </c>
      <c r="C24" s="4" t="s">
        <v>45</v>
      </c>
      <c r="D24" s="4">
        <f t="shared" si="18"/>
        <v>250</v>
      </c>
      <c r="E24" s="6">
        <f t="shared" si="18"/>
        <v>1040</v>
      </c>
      <c r="F24" s="4" t="s">
        <v>44</v>
      </c>
      <c r="G24">
        <v>2.76E-2</v>
      </c>
      <c r="H24">
        <v>2.7099999999999999E-2</v>
      </c>
      <c r="I24">
        <v>3.0800000000000001E-2</v>
      </c>
      <c r="J24" s="6">
        <f t="shared" si="10"/>
        <v>2.8499999999999998E-2</v>
      </c>
      <c r="K24">
        <f t="shared" si="11"/>
        <v>2.0074859899884743E-3</v>
      </c>
      <c r="L24">
        <f t="shared" si="12"/>
        <v>7.0438104911876298</v>
      </c>
      <c r="AA24" s="3">
        <f t="shared" si="17"/>
        <v>5</v>
      </c>
      <c r="AB24" s="3">
        <v>176</v>
      </c>
      <c r="AC24" s="4" t="s">
        <v>45</v>
      </c>
      <c r="AD24" s="4">
        <f t="shared" si="19"/>
        <v>250</v>
      </c>
      <c r="AE24" s="6">
        <f t="shared" si="19"/>
        <v>1040</v>
      </c>
      <c r="AF24" s="4" t="s">
        <v>46</v>
      </c>
      <c r="AG24">
        <v>3.2599999999999997E-2</v>
      </c>
      <c r="AH24">
        <v>3.2500000000000001E-2</v>
      </c>
      <c r="AI24">
        <v>3.56E-2</v>
      </c>
      <c r="AJ24" s="6">
        <f t="shared" si="13"/>
        <v>3.3566666666666661E-2</v>
      </c>
      <c r="AK24">
        <f t="shared" si="14"/>
        <v>1.7616280348965085E-3</v>
      </c>
      <c r="AL24">
        <f t="shared" si="15"/>
        <v>5.2481470751633825</v>
      </c>
    </row>
    <row r="25" spans="1:40">
      <c r="A25" s="3">
        <f t="shared" si="16"/>
        <v>6</v>
      </c>
      <c r="B25" s="4">
        <v>176</v>
      </c>
      <c r="C25" s="4" t="s">
        <v>45</v>
      </c>
      <c r="D25" s="4">
        <f t="shared" si="18"/>
        <v>125</v>
      </c>
      <c r="E25" s="6">
        <f t="shared" si="18"/>
        <v>520</v>
      </c>
      <c r="F25" s="4" t="s">
        <v>44</v>
      </c>
      <c r="G25">
        <v>1.55E-2</v>
      </c>
      <c r="H25">
        <v>1.7899999999999999E-2</v>
      </c>
      <c r="I25">
        <v>1.6500000000000001E-2</v>
      </c>
      <c r="J25" s="6">
        <f t="shared" si="10"/>
        <v>1.6633333333333333E-2</v>
      </c>
      <c r="K25">
        <f t="shared" si="11"/>
        <v>1.2055427546683413E-3</v>
      </c>
      <c r="L25">
        <f t="shared" si="12"/>
        <v>7.2477520320741968</v>
      </c>
      <c r="AA25" s="3">
        <f t="shared" si="17"/>
        <v>6</v>
      </c>
      <c r="AB25" s="3">
        <v>176</v>
      </c>
      <c r="AC25" s="4" t="s">
        <v>45</v>
      </c>
      <c r="AD25" s="4">
        <f t="shared" si="19"/>
        <v>125</v>
      </c>
      <c r="AE25" s="6">
        <f t="shared" si="19"/>
        <v>520</v>
      </c>
      <c r="AF25" s="4" t="s">
        <v>46</v>
      </c>
      <c r="AG25">
        <v>2.12E-2</v>
      </c>
      <c r="AH25">
        <v>2.1600000000000001E-2</v>
      </c>
      <c r="AI25">
        <v>2.4199999999999999E-2</v>
      </c>
      <c r="AJ25" s="6">
        <f t="shared" si="13"/>
        <v>2.2333333333333334E-2</v>
      </c>
      <c r="AK25">
        <f t="shared" si="14"/>
        <v>1.6289055630494148E-3</v>
      </c>
      <c r="AL25">
        <f t="shared" si="15"/>
        <v>7.2936069987287233</v>
      </c>
    </row>
    <row r="26" spans="1:40">
      <c r="A26" s="3">
        <f t="shared" si="16"/>
        <v>7</v>
      </c>
      <c r="B26" s="4">
        <v>176</v>
      </c>
      <c r="C26" s="4" t="s">
        <v>45</v>
      </c>
      <c r="D26" s="4">
        <f t="shared" si="18"/>
        <v>62.5</v>
      </c>
      <c r="E26" s="6">
        <f t="shared" si="18"/>
        <v>260</v>
      </c>
      <c r="F26" s="4" t="s">
        <v>44</v>
      </c>
      <c r="G26">
        <v>1.10999999999999E-2</v>
      </c>
      <c r="H26">
        <v>1.22999999999999E-2</v>
      </c>
      <c r="I26">
        <v>1.15E-2</v>
      </c>
      <c r="J26" s="6">
        <f t="shared" si="10"/>
        <v>1.1633333333333266E-2</v>
      </c>
      <c r="K26">
        <f t="shared" si="11"/>
        <v>6.1101009266076756E-4</v>
      </c>
      <c r="L26">
        <f t="shared" si="12"/>
        <v>5.252235753530984</v>
      </c>
      <c r="AA26" s="3">
        <f t="shared" si="17"/>
        <v>7</v>
      </c>
      <c r="AB26" s="3">
        <v>176</v>
      </c>
      <c r="AC26" s="4" t="s">
        <v>45</v>
      </c>
      <c r="AD26" s="4">
        <f t="shared" si="19"/>
        <v>62.5</v>
      </c>
      <c r="AE26" s="6">
        <f t="shared" si="19"/>
        <v>260</v>
      </c>
      <c r="AF26" s="4" t="s">
        <v>46</v>
      </c>
      <c r="AG26">
        <v>1.89E-2</v>
      </c>
      <c r="AH26">
        <v>1.41999999999999E-2</v>
      </c>
      <c r="AI26">
        <v>1.7299999999999899E-2</v>
      </c>
      <c r="AJ26" s="6">
        <f t="shared" si="13"/>
        <v>1.6799999999999933E-2</v>
      </c>
      <c r="AK26">
        <f t="shared" si="14"/>
        <v>2.3895606290697479E-3</v>
      </c>
      <c r="AL26">
        <f t="shared" si="15"/>
        <v>14.22357517303427</v>
      </c>
    </row>
    <row r="27" spans="1:40">
      <c r="A27" s="3">
        <f t="shared" si="16"/>
        <v>8</v>
      </c>
      <c r="B27" s="4">
        <v>176</v>
      </c>
      <c r="C27" s="4" t="s">
        <v>45</v>
      </c>
      <c r="D27" s="4">
        <f t="shared" si="18"/>
        <v>31.25</v>
      </c>
      <c r="E27" s="6">
        <f t="shared" si="18"/>
        <v>130</v>
      </c>
      <c r="F27" s="4" t="s">
        <v>44</v>
      </c>
      <c r="G27">
        <v>6.7999999999999996E-3</v>
      </c>
      <c r="H27">
        <v>7.8999999999999904E-3</v>
      </c>
      <c r="I27">
        <v>7.4999999999999997E-3</v>
      </c>
      <c r="J27" s="6">
        <f t="shared" si="10"/>
        <v>7.3999999999999969E-3</v>
      </c>
      <c r="K27">
        <f t="shared" si="11"/>
        <v>5.5677643628299805E-4</v>
      </c>
      <c r="L27">
        <f t="shared" si="12"/>
        <v>7.5240058957161935</v>
      </c>
      <c r="AA27" s="3">
        <f t="shared" si="17"/>
        <v>8</v>
      </c>
      <c r="AB27" s="3">
        <v>176</v>
      </c>
      <c r="AC27" s="4" t="s">
        <v>45</v>
      </c>
      <c r="AD27" s="4">
        <f t="shared" si="19"/>
        <v>31.25</v>
      </c>
      <c r="AE27" s="6">
        <f t="shared" si="19"/>
        <v>130</v>
      </c>
      <c r="AF27" s="4" t="s">
        <v>46</v>
      </c>
      <c r="AG27">
        <v>1.65999999999999E-2</v>
      </c>
      <c r="AH27">
        <v>1.6799999999999898E-2</v>
      </c>
      <c r="AI27">
        <v>1.5900000000000001E-2</v>
      </c>
      <c r="AJ27" s="6">
        <f t="shared" si="13"/>
        <v>1.6433333333333269E-2</v>
      </c>
      <c r="AK27">
        <f t="shared" si="14"/>
        <v>4.7258156262520317E-4</v>
      </c>
      <c r="AL27">
        <f t="shared" si="15"/>
        <v>2.8757498739870488</v>
      </c>
    </row>
    <row r="28" spans="1:40">
      <c r="A28" s="3">
        <f t="shared" si="16"/>
        <v>9</v>
      </c>
      <c r="B28" s="4">
        <v>176</v>
      </c>
      <c r="C28" s="4" t="s">
        <v>45</v>
      </c>
      <c r="D28" s="4">
        <f t="shared" si="18"/>
        <v>15.625</v>
      </c>
      <c r="E28" s="6">
        <f t="shared" si="18"/>
        <v>65</v>
      </c>
      <c r="F28" s="4" t="s">
        <v>44</v>
      </c>
      <c r="G28">
        <v>6.7999999999999996E-3</v>
      </c>
      <c r="H28">
        <v>6.6E-3</v>
      </c>
      <c r="I28">
        <v>6.6999999999999898E-3</v>
      </c>
      <c r="J28" s="6">
        <f t="shared" si="10"/>
        <v>6.6999999999999968E-3</v>
      </c>
      <c r="K28">
        <f t="shared" si="11"/>
        <v>9.9999999999999829E-5</v>
      </c>
      <c r="L28">
        <f t="shared" si="12"/>
        <v>1.4925373134328341</v>
      </c>
      <c r="AA28" s="3">
        <f t="shared" si="17"/>
        <v>9</v>
      </c>
      <c r="AB28" s="3">
        <v>176</v>
      </c>
      <c r="AC28" s="4" t="s">
        <v>45</v>
      </c>
      <c r="AD28" s="4">
        <f t="shared" si="19"/>
        <v>15.625</v>
      </c>
      <c r="AE28" s="6">
        <f t="shared" si="19"/>
        <v>65</v>
      </c>
      <c r="AF28" s="4" t="s">
        <v>46</v>
      </c>
      <c r="AG28">
        <v>1.3199999999999899E-2</v>
      </c>
      <c r="AH28">
        <v>1.4899999999999899E-2</v>
      </c>
      <c r="AI28">
        <v>1.9E-2</v>
      </c>
      <c r="AJ28" s="6">
        <f t="shared" si="13"/>
        <v>1.5699999999999933E-2</v>
      </c>
      <c r="AK28">
        <f t="shared" si="14"/>
        <v>2.9816103031751703E-3</v>
      </c>
      <c r="AL28">
        <f t="shared" si="15"/>
        <v>18.991148427867408</v>
      </c>
    </row>
    <row r="29" spans="1:40">
      <c r="A29" s="3">
        <f t="shared" si="16"/>
        <v>10</v>
      </c>
      <c r="B29" s="4">
        <v>176</v>
      </c>
      <c r="C29" s="4" t="s">
        <v>45</v>
      </c>
      <c r="D29" s="4">
        <f t="shared" si="18"/>
        <v>7.8125</v>
      </c>
      <c r="E29" s="6">
        <f t="shared" si="18"/>
        <v>32.5</v>
      </c>
      <c r="F29" s="4" t="s">
        <v>44</v>
      </c>
      <c r="G29">
        <v>6.1999999999999902E-3</v>
      </c>
      <c r="H29">
        <v>5.8999999999999999E-3</v>
      </c>
      <c r="I29">
        <v>6.09999999999999E-3</v>
      </c>
      <c r="J29" s="6">
        <f t="shared" si="10"/>
        <v>6.0666666666666603E-3</v>
      </c>
      <c r="K29">
        <f t="shared" si="11"/>
        <v>1.527525231651894E-4</v>
      </c>
      <c r="L29">
        <f t="shared" si="12"/>
        <v>2.5178987334921352</v>
      </c>
      <c r="AA29" s="3">
        <f t="shared" si="17"/>
        <v>10</v>
      </c>
      <c r="AB29" s="3">
        <v>176</v>
      </c>
      <c r="AC29" s="4" t="s">
        <v>45</v>
      </c>
      <c r="AD29" s="4">
        <f t="shared" si="19"/>
        <v>7.8125</v>
      </c>
      <c r="AE29" s="4">
        <f t="shared" si="19"/>
        <v>32.5</v>
      </c>
      <c r="AF29" s="4" t="s">
        <v>46</v>
      </c>
      <c r="AG29">
        <v>1.77E-2</v>
      </c>
      <c r="AH29">
        <v>1.5599999999999999E-2</v>
      </c>
      <c r="AI29">
        <v>1.5599999999999999E-2</v>
      </c>
      <c r="AJ29">
        <f t="shared" si="13"/>
        <v>1.6299999999999999E-2</v>
      </c>
      <c r="AK29">
        <f t="shared" si="14"/>
        <v>1.2124355652982147E-3</v>
      </c>
      <c r="AL29">
        <f t="shared" si="15"/>
        <v>7.4382550018295381</v>
      </c>
    </row>
    <row r="30" spans="1:40">
      <c r="A30" s="3">
        <f t="shared" si="16"/>
        <v>11</v>
      </c>
      <c r="B30" s="4">
        <v>176</v>
      </c>
      <c r="C30" s="4" t="s">
        <v>45</v>
      </c>
      <c r="D30" s="4">
        <f t="shared" si="18"/>
        <v>3.90625</v>
      </c>
      <c r="E30" s="4">
        <f t="shared" si="18"/>
        <v>16.25</v>
      </c>
      <c r="F30" s="4" t="s">
        <v>44</v>
      </c>
      <c r="G30">
        <v>8.0999999999999892E-3</v>
      </c>
      <c r="H30">
        <v>6.1999999999999998E-3</v>
      </c>
      <c r="I30">
        <v>5.9999999999999897E-3</v>
      </c>
      <c r="J30">
        <f t="shared" si="10"/>
        <v>6.7666666666666596E-3</v>
      </c>
      <c r="K30">
        <f t="shared" si="11"/>
        <v>1.1590225767142445E-3</v>
      </c>
      <c r="L30">
        <f t="shared" si="12"/>
        <v>17.128412463757325</v>
      </c>
      <c r="AA30" s="3">
        <f t="shared" si="17"/>
        <v>11</v>
      </c>
      <c r="AB30" s="3">
        <v>176</v>
      </c>
      <c r="AC30" s="4" t="s">
        <v>45</v>
      </c>
      <c r="AD30" s="4">
        <f t="shared" si="19"/>
        <v>3.90625</v>
      </c>
      <c r="AE30" s="4">
        <f t="shared" si="19"/>
        <v>16.25</v>
      </c>
      <c r="AF30" s="4" t="s">
        <v>46</v>
      </c>
      <c r="AG30">
        <v>1.5100000000000001E-2</v>
      </c>
      <c r="AH30">
        <v>1.72E-2</v>
      </c>
      <c r="AI30">
        <v>1.4200000000000001E-2</v>
      </c>
      <c r="AJ30">
        <f t="shared" si="13"/>
        <v>1.55E-2</v>
      </c>
      <c r="AK30">
        <f t="shared" si="14"/>
        <v>1.5394804318340648E-3</v>
      </c>
      <c r="AL30">
        <f t="shared" si="15"/>
        <v>9.9321318182842884</v>
      </c>
    </row>
    <row r="31" spans="1:40">
      <c r="A31" s="3">
        <f t="shared" si="16"/>
        <v>12</v>
      </c>
      <c r="B31" s="4">
        <v>176</v>
      </c>
      <c r="C31" s="4" t="s">
        <v>45</v>
      </c>
      <c r="D31" s="4">
        <f t="shared" si="18"/>
        <v>1.953125</v>
      </c>
      <c r="E31" s="4">
        <f t="shared" si="18"/>
        <v>8.125</v>
      </c>
      <c r="F31" s="4" t="s">
        <v>44</v>
      </c>
      <c r="G31">
        <v>5.6999999999999898E-3</v>
      </c>
      <c r="H31">
        <v>6.09999999999999E-3</v>
      </c>
      <c r="I31">
        <v>5.5999999999999999E-3</v>
      </c>
      <c r="J31">
        <f t="shared" si="10"/>
        <v>5.7999999999999935E-3</v>
      </c>
      <c r="K31">
        <f t="shared" si="11"/>
        <v>2.6457513110645536E-4</v>
      </c>
      <c r="L31">
        <f t="shared" si="12"/>
        <v>4.5616401914906142</v>
      </c>
      <c r="AA31" s="3">
        <f t="shared" si="17"/>
        <v>12</v>
      </c>
      <c r="AB31" s="3">
        <v>176</v>
      </c>
      <c r="AC31" s="4" t="s">
        <v>45</v>
      </c>
      <c r="AD31" s="4">
        <f t="shared" si="19"/>
        <v>1.953125</v>
      </c>
      <c r="AE31" s="4">
        <f t="shared" si="19"/>
        <v>8.125</v>
      </c>
      <c r="AF31" s="4" t="s">
        <v>46</v>
      </c>
      <c r="AG31">
        <v>1.0599999999999899E-2</v>
      </c>
      <c r="AH31">
        <v>1.2500000000000001E-2</v>
      </c>
      <c r="AI31">
        <v>9.8999999999999904E-3</v>
      </c>
      <c r="AJ31">
        <f t="shared" si="13"/>
        <v>1.0999999999999963E-2</v>
      </c>
      <c r="AK31">
        <f t="shared" si="14"/>
        <v>1.3453624047073903E-3</v>
      </c>
      <c r="AL31">
        <f t="shared" si="15"/>
        <v>12.230567315521771</v>
      </c>
    </row>
    <row r="32" spans="1:40">
      <c r="A32" s="3">
        <f t="shared" si="16"/>
        <v>13</v>
      </c>
      <c r="B32" s="4">
        <v>176</v>
      </c>
      <c r="C32" s="4" t="s">
        <v>45</v>
      </c>
      <c r="D32" s="4">
        <f t="shared" si="18"/>
        <v>0.9765625</v>
      </c>
      <c r="E32" s="4">
        <f t="shared" si="18"/>
        <v>4.0625</v>
      </c>
      <c r="F32" s="4" t="s">
        <v>44</v>
      </c>
      <c r="G32">
        <v>6.8999999999999903E-3</v>
      </c>
      <c r="H32">
        <v>7.8999999999999904E-3</v>
      </c>
      <c r="I32">
        <v>5.4999999999999901E-3</v>
      </c>
      <c r="J32">
        <f t="shared" si="10"/>
        <v>6.7666666666666569E-3</v>
      </c>
      <c r="K32">
        <f t="shared" si="11"/>
        <v>1.2055427546683417E-3</v>
      </c>
      <c r="L32">
        <f t="shared" si="12"/>
        <v>17.815902778349905</v>
      </c>
      <c r="AA32" s="3">
        <f t="shared" si="17"/>
        <v>13</v>
      </c>
      <c r="AB32" s="3">
        <v>176</v>
      </c>
      <c r="AC32" s="4" t="s">
        <v>45</v>
      </c>
      <c r="AD32" s="4">
        <f t="shared" si="19"/>
        <v>0.9765625</v>
      </c>
      <c r="AE32" s="4">
        <f t="shared" si="19"/>
        <v>4.0625</v>
      </c>
      <c r="AF32" s="4" t="s">
        <v>46</v>
      </c>
      <c r="AG32">
        <v>1.10999999999999E-2</v>
      </c>
      <c r="AH32">
        <v>1.0999999999999999E-2</v>
      </c>
      <c r="AI32">
        <v>1.21E-2</v>
      </c>
      <c r="AJ32">
        <f t="shared" si="13"/>
        <v>1.1399999999999966E-2</v>
      </c>
      <c r="AK32">
        <f t="shared" si="14"/>
        <v>6.0827625302984668E-4</v>
      </c>
      <c r="AL32">
        <f t="shared" si="15"/>
        <v>5.3357566055249865</v>
      </c>
    </row>
    <row r="33" spans="1:40">
      <c r="A33" s="3">
        <f t="shared" si="16"/>
        <v>14</v>
      </c>
      <c r="B33" s="4">
        <v>176</v>
      </c>
      <c r="C33" s="4" t="s">
        <v>45</v>
      </c>
      <c r="D33" s="4">
        <f t="shared" si="18"/>
        <v>0.48828125</v>
      </c>
      <c r="E33" s="4">
        <f t="shared" si="18"/>
        <v>2.03125</v>
      </c>
      <c r="F33" s="4" t="s">
        <v>44</v>
      </c>
      <c r="G33">
        <v>8.0999999999999996E-3</v>
      </c>
      <c r="H33">
        <v>7.7999999999999996E-3</v>
      </c>
      <c r="I33">
        <v>5.6999999999999898E-3</v>
      </c>
      <c r="J33">
        <f t="shared" si="10"/>
        <v>7.1999999999999955E-3</v>
      </c>
      <c r="K33">
        <f t="shared" si="11"/>
        <v>1.3076696830622077E-3</v>
      </c>
      <c r="L33">
        <f t="shared" si="12"/>
        <v>18.162078931419561</v>
      </c>
      <c r="AA33" s="3">
        <f t="shared" si="17"/>
        <v>14</v>
      </c>
      <c r="AB33" s="3">
        <v>176</v>
      </c>
      <c r="AC33" s="4" t="s">
        <v>45</v>
      </c>
      <c r="AD33" s="4">
        <f t="shared" si="19"/>
        <v>0.48828125</v>
      </c>
      <c r="AE33" s="4">
        <f t="shared" si="19"/>
        <v>2.03125</v>
      </c>
      <c r="AF33" s="4" t="s">
        <v>46</v>
      </c>
      <c r="AG33">
        <v>1.0800000000000001E-2</v>
      </c>
      <c r="AH33">
        <v>1.0800000000000001E-2</v>
      </c>
      <c r="AI33">
        <v>1.52E-2</v>
      </c>
      <c r="AJ33">
        <f t="shared" si="13"/>
        <v>1.2266666666666667E-2</v>
      </c>
      <c r="AK33">
        <f t="shared" si="14"/>
        <v>2.540341184434353E-3</v>
      </c>
      <c r="AL33">
        <f t="shared" si="15"/>
        <v>20.709303133975705</v>
      </c>
    </row>
    <row r="34" spans="1:40">
      <c r="A34" s="3">
        <f t="shared" si="16"/>
        <v>15</v>
      </c>
      <c r="B34" s="4">
        <v>176</v>
      </c>
      <c r="C34" s="4" t="s">
        <v>45</v>
      </c>
      <c r="D34" s="4">
        <f t="shared" si="18"/>
        <v>0.244140625</v>
      </c>
      <c r="E34" s="4">
        <f t="shared" si="18"/>
        <v>1.015625</v>
      </c>
      <c r="F34" s="4" t="s">
        <v>44</v>
      </c>
      <c r="G34">
        <v>6.3E-3</v>
      </c>
      <c r="H34">
        <v>6.1000000000000004E-3</v>
      </c>
      <c r="I34">
        <v>5.5999999999999999E-3</v>
      </c>
      <c r="J34">
        <f t="shared" si="10"/>
        <v>6.000000000000001E-3</v>
      </c>
      <c r="K34">
        <f t="shared" si="11"/>
        <v>3.6055512754639904E-4</v>
      </c>
      <c r="L34">
        <f t="shared" si="12"/>
        <v>6.0092521257733162</v>
      </c>
      <c r="AA34" s="3">
        <f t="shared" si="17"/>
        <v>15</v>
      </c>
      <c r="AB34" s="3">
        <v>176</v>
      </c>
      <c r="AC34" s="4" t="s">
        <v>45</v>
      </c>
      <c r="AD34" s="4">
        <f t="shared" si="19"/>
        <v>0.244140625</v>
      </c>
      <c r="AE34" s="4">
        <f t="shared" si="19"/>
        <v>1.015625</v>
      </c>
      <c r="AF34" s="4" t="s">
        <v>46</v>
      </c>
      <c r="AG34">
        <v>1.17E-2</v>
      </c>
      <c r="AH34">
        <v>1.3299999999999999E-2</v>
      </c>
      <c r="AI34">
        <v>1.5100000000000001E-2</v>
      </c>
      <c r="AJ34">
        <f t="shared" si="13"/>
        <v>1.3366666666666667E-2</v>
      </c>
      <c r="AK34">
        <f t="shared" si="14"/>
        <v>1.7009801096230766E-3</v>
      </c>
      <c r="AL34">
        <f t="shared" si="15"/>
        <v>12.725536979723765</v>
      </c>
    </row>
    <row r="35" spans="1:40">
      <c r="A35" s="3">
        <f t="shared" si="16"/>
        <v>16</v>
      </c>
      <c r="B35" s="4">
        <v>176</v>
      </c>
      <c r="C35" s="4" t="s">
        <v>45</v>
      </c>
      <c r="D35" s="4">
        <f t="shared" si="18"/>
        <v>0.1220703125</v>
      </c>
      <c r="E35" s="4">
        <f t="shared" si="18"/>
        <v>0.5078125</v>
      </c>
      <c r="F35" s="4" t="s">
        <v>44</v>
      </c>
      <c r="G35">
        <v>5.1000000000000004E-3</v>
      </c>
      <c r="H35">
        <v>5.1000000000000004E-3</v>
      </c>
      <c r="I35">
        <v>4.4999999999999997E-3</v>
      </c>
      <c r="J35">
        <f t="shared" si="10"/>
        <v>4.9000000000000007E-3</v>
      </c>
      <c r="K35">
        <f t="shared" si="11"/>
        <v>3.4641016151377589E-4</v>
      </c>
      <c r="L35">
        <f t="shared" si="12"/>
        <v>7.0695951329342002</v>
      </c>
      <c r="AA35" s="3">
        <f t="shared" si="17"/>
        <v>16</v>
      </c>
      <c r="AB35" s="3">
        <v>176</v>
      </c>
      <c r="AC35" s="4" t="s">
        <v>45</v>
      </c>
      <c r="AD35" s="4">
        <f t="shared" si="19"/>
        <v>0.1220703125</v>
      </c>
      <c r="AE35" s="4">
        <f t="shared" si="19"/>
        <v>0.5078125</v>
      </c>
      <c r="AF35" s="4" t="s">
        <v>46</v>
      </c>
      <c r="AG35">
        <v>1.38E-2</v>
      </c>
      <c r="AH35">
        <v>1.3899999999999999E-2</v>
      </c>
      <c r="AI35">
        <v>1.3499999999999899E-2</v>
      </c>
      <c r="AJ35">
        <f t="shared" si="13"/>
        <v>1.3733333333333299E-2</v>
      </c>
      <c r="AK35">
        <f t="shared" si="14"/>
        <v>2.0816659994666938E-4</v>
      </c>
      <c r="AL35">
        <f t="shared" si="15"/>
        <v>1.515776213203907</v>
      </c>
    </row>
    <row r="36" spans="1:40">
      <c r="A36" s="2" t="s">
        <v>30</v>
      </c>
      <c r="B36" s="2" t="s">
        <v>31</v>
      </c>
      <c r="C36" s="2" t="s">
        <v>32</v>
      </c>
      <c r="D36" s="2" t="s">
        <v>33</v>
      </c>
      <c r="E36" s="2" t="s">
        <v>34</v>
      </c>
      <c r="F36" s="2" t="s">
        <v>35</v>
      </c>
      <c r="G36" s="5">
        <v>1</v>
      </c>
      <c r="H36" s="5">
        <v>2</v>
      </c>
      <c r="I36" s="5">
        <v>3</v>
      </c>
      <c r="J36" s="5" t="s">
        <v>61</v>
      </c>
      <c r="K36" s="5" t="s">
        <v>62</v>
      </c>
      <c r="L36" s="5" t="s">
        <v>63</v>
      </c>
      <c r="M36" s="5" t="s">
        <v>64</v>
      </c>
      <c r="N36" s="5" t="s">
        <v>65</v>
      </c>
      <c r="AA36" s="2" t="s">
        <v>30</v>
      </c>
      <c r="AB36" s="2" t="s">
        <v>31</v>
      </c>
      <c r="AC36" s="2" t="s">
        <v>32</v>
      </c>
      <c r="AD36" s="2" t="s">
        <v>33</v>
      </c>
      <c r="AE36" s="2" t="s">
        <v>34</v>
      </c>
      <c r="AF36" s="2" t="s">
        <v>35</v>
      </c>
      <c r="AG36" s="5">
        <v>1</v>
      </c>
      <c r="AH36" s="5">
        <v>2</v>
      </c>
      <c r="AI36" s="5">
        <v>3</v>
      </c>
      <c r="AJ36" s="5" t="s">
        <v>61</v>
      </c>
      <c r="AK36" s="5" t="s">
        <v>62</v>
      </c>
      <c r="AL36" s="5" t="s">
        <v>63</v>
      </c>
      <c r="AM36" s="5" t="s">
        <v>64</v>
      </c>
      <c r="AN36" s="5" t="s">
        <v>65</v>
      </c>
    </row>
    <row r="37" spans="1:40">
      <c r="A37" s="3">
        <v>1</v>
      </c>
      <c r="B37" s="4">
        <v>603</v>
      </c>
      <c r="C37" s="4" t="s">
        <v>47</v>
      </c>
      <c r="D37" s="4"/>
      <c r="E37" s="3"/>
      <c r="F37" s="4" t="s">
        <v>44</v>
      </c>
      <c r="G37">
        <v>6.1999999999999902E-3</v>
      </c>
      <c r="H37">
        <v>5.2999999999999896E-3</v>
      </c>
      <c r="I37">
        <v>5.4000000000000003E-3</v>
      </c>
      <c r="J37">
        <f>AVERAGE(G37:I37)</f>
        <v>5.6333333333333261E-3</v>
      </c>
      <c r="K37">
        <f>STDEV(G37:I37)</f>
        <v>4.9328828623162253E-4</v>
      </c>
      <c r="L37">
        <f>(K37/J37)*100</f>
        <v>8.7565967970110634</v>
      </c>
      <c r="AA37" s="3">
        <v>1</v>
      </c>
      <c r="AB37" s="3">
        <v>603</v>
      </c>
      <c r="AC37" s="4" t="s">
        <v>47</v>
      </c>
      <c r="AD37" s="4"/>
      <c r="AE37" s="3"/>
      <c r="AF37" s="4" t="s">
        <v>46</v>
      </c>
      <c r="AG37">
        <v>1.44E-2</v>
      </c>
      <c r="AH37">
        <v>1.2699999999999999E-2</v>
      </c>
      <c r="AI37">
        <v>1.2399999999999901E-2</v>
      </c>
      <c r="AJ37">
        <f>AVERAGE(AG37:AI37)</f>
        <v>1.3166666666666632E-2</v>
      </c>
      <c r="AK37">
        <f>STDEV(AG37:AI37)</f>
        <v>1.078579312490931E-3</v>
      </c>
      <c r="AL37">
        <f>(AK37/AJ37)*100</f>
        <v>8.1917416138551946</v>
      </c>
    </row>
    <row r="38" spans="1:40">
      <c r="A38" s="3">
        <f>A37+1</f>
        <v>2</v>
      </c>
      <c r="B38" s="4">
        <v>603</v>
      </c>
      <c r="C38" s="4" t="s">
        <v>40</v>
      </c>
      <c r="D38" s="4"/>
      <c r="E38" s="3"/>
      <c r="F38" s="4" t="s">
        <v>68</v>
      </c>
      <c r="G38">
        <v>5.2999999999999896E-3</v>
      </c>
      <c r="H38">
        <v>5.5999999999999904E-3</v>
      </c>
      <c r="I38">
        <v>6.1999999999999902E-3</v>
      </c>
      <c r="J38">
        <f t="shared" ref="J38:J52" si="20">AVERAGE(G38:I38)</f>
        <v>5.6999999999999898E-3</v>
      </c>
      <c r="K38">
        <f t="shared" ref="K38:K52" si="21">STDEV(G38:I38)</f>
        <v>4.5825756949558426E-4</v>
      </c>
      <c r="L38">
        <f t="shared" ref="L38:L52" si="22">(K38/J38)*100</f>
        <v>8.0396064823786855</v>
      </c>
      <c r="M38">
        <f>J38+(3.3*K38)</f>
        <v>7.2122499793354179E-3</v>
      </c>
      <c r="N38">
        <f>(M38-0.0046)/(3*10^-5)</f>
        <v>87.074999311180591</v>
      </c>
      <c r="AA38" s="3">
        <f>AA37+1</f>
        <v>2</v>
      </c>
      <c r="AB38" s="3">
        <v>603</v>
      </c>
      <c r="AC38" s="4" t="s">
        <v>55</v>
      </c>
      <c r="AD38" s="4"/>
      <c r="AE38" s="3"/>
      <c r="AF38" s="4" t="s">
        <v>71</v>
      </c>
      <c r="AG38">
        <v>1.44999999999999E-2</v>
      </c>
      <c r="AH38">
        <v>1.5499999999999899E-2</v>
      </c>
      <c r="AI38">
        <v>1.5100000000000001E-2</v>
      </c>
      <c r="AJ38">
        <f t="shared" ref="AJ38:AJ52" si="23">AVERAGE(AG38:AI38)</f>
        <v>1.5033333333333267E-2</v>
      </c>
      <c r="AK38">
        <f t="shared" ref="AK38:AK52" si="24">STDEV(AG38:AI38)</f>
        <v>5.0332229568472286E-4</v>
      </c>
      <c r="AL38">
        <f t="shared" ref="AL38:AL52" si="25">(AK38/AJ38)*100</f>
        <v>3.3480418781689032</v>
      </c>
      <c r="AM38">
        <f>AJ38+(3.3*AK38)</f>
        <v>1.669429690909285E-2</v>
      </c>
      <c r="AN38">
        <f>(AM38-0.012)/(2*10^-5)</f>
        <v>234.7148454546425</v>
      </c>
    </row>
    <row r="39" spans="1:40">
      <c r="A39" s="3">
        <f t="shared" ref="A39:A52" si="26">A38+1</f>
        <v>3</v>
      </c>
      <c r="B39" s="4">
        <v>176</v>
      </c>
      <c r="C39" s="4" t="s">
        <v>45</v>
      </c>
      <c r="D39" s="4">
        <v>1000</v>
      </c>
      <c r="E39" s="6">
        <v>4160</v>
      </c>
      <c r="F39" s="4" t="s">
        <v>44</v>
      </c>
      <c r="G39">
        <v>0.1174</v>
      </c>
      <c r="H39">
        <v>0.11559999999999999</v>
      </c>
      <c r="I39">
        <v>0.113799999999999</v>
      </c>
      <c r="J39" s="6">
        <f t="shared" si="20"/>
        <v>0.11559999999999966</v>
      </c>
      <c r="K39">
        <f t="shared" si="21"/>
        <v>1.8000000000005026E-3</v>
      </c>
      <c r="L39">
        <f t="shared" si="22"/>
        <v>1.5570934256059756</v>
      </c>
      <c r="AA39" s="3">
        <f t="shared" ref="AA39:AA52" si="27">AA38+1</f>
        <v>3</v>
      </c>
      <c r="AB39" s="3">
        <v>176</v>
      </c>
      <c r="AC39" s="4" t="s">
        <v>42</v>
      </c>
      <c r="AD39" s="4">
        <v>1000</v>
      </c>
      <c r="AE39" s="6">
        <v>4160</v>
      </c>
      <c r="AF39" s="4" t="s">
        <v>41</v>
      </c>
      <c r="AG39">
        <v>0.1066</v>
      </c>
      <c r="AH39">
        <v>0.1052</v>
      </c>
      <c r="AI39">
        <v>0.10349999999999999</v>
      </c>
      <c r="AJ39" s="6">
        <f t="shared" si="23"/>
        <v>0.10509999999999999</v>
      </c>
      <c r="AK39">
        <f t="shared" si="24"/>
        <v>1.5524174696260053E-3</v>
      </c>
      <c r="AL39">
        <f t="shared" si="25"/>
        <v>1.4770860795680356</v>
      </c>
    </row>
    <row r="40" spans="1:40">
      <c r="A40" s="3">
        <f t="shared" si="26"/>
        <v>4</v>
      </c>
      <c r="B40" s="4">
        <v>176</v>
      </c>
      <c r="C40" s="4" t="s">
        <v>42</v>
      </c>
      <c r="D40" s="4">
        <f t="shared" ref="D40:E52" si="28">D39/2</f>
        <v>500</v>
      </c>
      <c r="E40" s="6">
        <f t="shared" si="28"/>
        <v>2080</v>
      </c>
      <c r="F40" s="4" t="s">
        <v>56</v>
      </c>
      <c r="G40">
        <v>6.1699999999999901E-2</v>
      </c>
      <c r="H40">
        <v>5.9799999999999999E-2</v>
      </c>
      <c r="I40">
        <v>5.5599999999999997E-2</v>
      </c>
      <c r="J40" s="6">
        <f t="shared" si="20"/>
        <v>5.9033333333333299E-2</v>
      </c>
      <c r="K40">
        <f t="shared" si="21"/>
        <v>3.1214312956291505E-3</v>
      </c>
      <c r="L40">
        <f t="shared" si="22"/>
        <v>5.2875741879658138</v>
      </c>
      <c r="AA40" s="3">
        <f t="shared" si="27"/>
        <v>4</v>
      </c>
      <c r="AB40" s="3">
        <v>176</v>
      </c>
      <c r="AC40" s="4" t="s">
        <v>57</v>
      </c>
      <c r="AD40" s="4">
        <f t="shared" ref="AD40:AE52" si="29">AD39/2</f>
        <v>500</v>
      </c>
      <c r="AE40" s="6">
        <f t="shared" si="29"/>
        <v>2080</v>
      </c>
      <c r="AF40" s="4" t="s">
        <v>58</v>
      </c>
      <c r="AG40">
        <v>5.6599999999999998E-2</v>
      </c>
      <c r="AH40">
        <v>5.5199999999999999E-2</v>
      </c>
      <c r="AI40">
        <v>5.2899999999999898E-2</v>
      </c>
      <c r="AJ40" s="6">
        <f t="shared" si="23"/>
        <v>5.489999999999997E-2</v>
      </c>
      <c r="AK40">
        <f t="shared" si="24"/>
        <v>1.8681541692269937E-3</v>
      </c>
      <c r="AL40">
        <f t="shared" si="25"/>
        <v>3.4028309093387881</v>
      </c>
    </row>
    <row r="41" spans="1:40">
      <c r="A41" s="3">
        <f t="shared" si="26"/>
        <v>5</v>
      </c>
      <c r="B41" s="4">
        <v>176</v>
      </c>
      <c r="C41" s="4" t="s">
        <v>59</v>
      </c>
      <c r="D41" s="4">
        <f t="shared" si="28"/>
        <v>250</v>
      </c>
      <c r="E41" s="6">
        <f t="shared" si="28"/>
        <v>1040</v>
      </c>
      <c r="F41" s="4" t="s">
        <v>60</v>
      </c>
      <c r="G41">
        <v>3.1799999999999898E-2</v>
      </c>
      <c r="H41">
        <v>3.1899999999999998E-2</v>
      </c>
      <c r="I41">
        <v>3.1300000000000001E-2</v>
      </c>
      <c r="J41" s="6">
        <f t="shared" si="20"/>
        <v>3.1666666666666628E-2</v>
      </c>
      <c r="K41">
        <f t="shared" si="21"/>
        <v>3.2145502536640901E-4</v>
      </c>
      <c r="L41">
        <f t="shared" si="22"/>
        <v>1.0151211327360297</v>
      </c>
      <c r="AA41" s="3">
        <f t="shared" si="27"/>
        <v>5</v>
      </c>
      <c r="AB41" s="3">
        <v>176</v>
      </c>
      <c r="AC41" s="4" t="s">
        <v>59</v>
      </c>
      <c r="AD41" s="4">
        <f t="shared" si="29"/>
        <v>250</v>
      </c>
      <c r="AE41" s="6">
        <f t="shared" si="29"/>
        <v>1040</v>
      </c>
      <c r="AF41" s="4" t="s">
        <v>58</v>
      </c>
      <c r="AG41">
        <v>3.5499999999999997E-2</v>
      </c>
      <c r="AH41">
        <v>3.2599999999999997E-2</v>
      </c>
      <c r="AI41">
        <v>3.2500000000000001E-2</v>
      </c>
      <c r="AJ41" s="6">
        <f t="shared" si="23"/>
        <v>3.3533333333333332E-2</v>
      </c>
      <c r="AK41">
        <f t="shared" si="24"/>
        <v>1.703917055884273E-3</v>
      </c>
      <c r="AL41">
        <f t="shared" si="25"/>
        <v>5.0812635861360036</v>
      </c>
    </row>
    <row r="42" spans="1:40">
      <c r="A42" s="3">
        <f t="shared" si="26"/>
        <v>6</v>
      </c>
      <c r="B42" s="4">
        <v>176</v>
      </c>
      <c r="C42" s="4" t="s">
        <v>59</v>
      </c>
      <c r="D42" s="4">
        <f t="shared" si="28"/>
        <v>125</v>
      </c>
      <c r="E42" s="6">
        <f t="shared" si="28"/>
        <v>520</v>
      </c>
      <c r="F42" s="4" t="s">
        <v>60</v>
      </c>
      <c r="G42">
        <v>1.8200000000000001E-2</v>
      </c>
      <c r="H42">
        <v>1.82999999999999E-2</v>
      </c>
      <c r="I42">
        <v>1.67E-2</v>
      </c>
      <c r="J42" s="6">
        <f t="shared" si="20"/>
        <v>1.7733333333333299E-2</v>
      </c>
      <c r="K42">
        <f t="shared" si="21"/>
        <v>8.9628864398321893E-4</v>
      </c>
      <c r="L42">
        <f t="shared" si="22"/>
        <v>5.0542592705820715</v>
      </c>
      <c r="AA42" s="3">
        <f t="shared" si="27"/>
        <v>6</v>
      </c>
      <c r="AB42" s="3">
        <v>176</v>
      </c>
      <c r="AC42" s="4" t="s">
        <v>59</v>
      </c>
      <c r="AD42" s="4">
        <f t="shared" si="29"/>
        <v>125</v>
      </c>
      <c r="AE42" s="6">
        <f t="shared" si="29"/>
        <v>520</v>
      </c>
      <c r="AF42" s="4" t="s">
        <v>58</v>
      </c>
      <c r="AG42">
        <v>2.3E-2</v>
      </c>
      <c r="AH42">
        <v>2.23E-2</v>
      </c>
      <c r="AI42">
        <v>2.2499999999999999E-2</v>
      </c>
      <c r="AJ42" s="6">
        <f t="shared" si="23"/>
        <v>2.2599999999999999E-2</v>
      </c>
      <c r="AK42">
        <f t="shared" si="24"/>
        <v>3.6055512754639871E-4</v>
      </c>
      <c r="AL42">
        <f t="shared" si="25"/>
        <v>1.5953766705592862</v>
      </c>
    </row>
    <row r="43" spans="1:40">
      <c r="A43" s="3">
        <f t="shared" si="26"/>
        <v>7</v>
      </c>
      <c r="B43" s="4">
        <v>176</v>
      </c>
      <c r="C43" s="4" t="s">
        <v>59</v>
      </c>
      <c r="D43" s="4">
        <f t="shared" si="28"/>
        <v>62.5</v>
      </c>
      <c r="E43" s="6">
        <f t="shared" si="28"/>
        <v>260</v>
      </c>
      <c r="F43" s="4" t="s">
        <v>60</v>
      </c>
      <c r="G43">
        <v>1.09999999999999E-2</v>
      </c>
      <c r="H43">
        <v>1.1599999999999999E-2</v>
      </c>
      <c r="I43">
        <v>1.09E-2</v>
      </c>
      <c r="J43" s="6">
        <f t="shared" si="20"/>
        <v>1.1166666666666632E-2</v>
      </c>
      <c r="K43">
        <f t="shared" si="21"/>
        <v>3.7859388972003971E-4</v>
      </c>
      <c r="L43">
        <f t="shared" si="22"/>
        <v>3.3903930422690229</v>
      </c>
      <c r="AA43" s="3">
        <f t="shared" si="27"/>
        <v>7</v>
      </c>
      <c r="AB43" s="3">
        <v>176</v>
      </c>
      <c r="AC43" s="4" t="s">
        <v>59</v>
      </c>
      <c r="AD43" s="4">
        <f t="shared" si="29"/>
        <v>62.5</v>
      </c>
      <c r="AE43" s="6">
        <f t="shared" si="29"/>
        <v>260</v>
      </c>
      <c r="AF43" s="4" t="s">
        <v>58</v>
      </c>
      <c r="AG43">
        <v>1.7299999999999999E-2</v>
      </c>
      <c r="AH43">
        <v>2.01E-2</v>
      </c>
      <c r="AI43">
        <v>1.8699999999999901E-2</v>
      </c>
      <c r="AJ43" s="6">
        <f t="shared" si="23"/>
        <v>1.8699999999999967E-2</v>
      </c>
      <c r="AK43">
        <f t="shared" si="24"/>
        <v>1.4000000000000002E-3</v>
      </c>
      <c r="AL43">
        <f t="shared" si="25"/>
        <v>7.4866310160427956</v>
      </c>
    </row>
    <row r="44" spans="1:40">
      <c r="A44" s="3">
        <f t="shared" si="26"/>
        <v>8</v>
      </c>
      <c r="B44" s="4">
        <v>176</v>
      </c>
      <c r="C44" s="4" t="s">
        <v>59</v>
      </c>
      <c r="D44" s="4">
        <f t="shared" si="28"/>
        <v>31.25</v>
      </c>
      <c r="E44" s="6">
        <f t="shared" si="28"/>
        <v>130</v>
      </c>
      <c r="F44" s="4" t="s">
        <v>60</v>
      </c>
      <c r="G44">
        <v>8.5999999999999896E-3</v>
      </c>
      <c r="H44">
        <v>8.3999999999999908E-3</v>
      </c>
      <c r="I44">
        <v>9.1999999999999998E-3</v>
      </c>
      <c r="J44" s="6">
        <f t="shared" si="20"/>
        <v>8.7333333333333273E-3</v>
      </c>
      <c r="K44">
        <f t="shared" si="21"/>
        <v>4.1633319989323175E-4</v>
      </c>
      <c r="L44">
        <f t="shared" si="22"/>
        <v>4.7671740445789927</v>
      </c>
      <c r="AA44" s="3">
        <f t="shared" si="27"/>
        <v>8</v>
      </c>
      <c r="AB44" s="3">
        <v>176</v>
      </c>
      <c r="AC44" s="4" t="s">
        <v>59</v>
      </c>
      <c r="AD44" s="4">
        <f t="shared" si="29"/>
        <v>31.25</v>
      </c>
      <c r="AE44" s="6">
        <f t="shared" si="29"/>
        <v>130</v>
      </c>
      <c r="AF44" s="4" t="s">
        <v>58</v>
      </c>
      <c r="AG44">
        <v>1.5900000000000001E-2</v>
      </c>
      <c r="AH44">
        <v>1.7000000000000001E-2</v>
      </c>
      <c r="AI44">
        <v>1.6E-2</v>
      </c>
      <c r="AJ44" s="6">
        <f t="shared" si="23"/>
        <v>1.6299999999999999E-2</v>
      </c>
      <c r="AK44">
        <f t="shared" si="24"/>
        <v>6.0827625302982229E-4</v>
      </c>
      <c r="AL44">
        <f t="shared" si="25"/>
        <v>3.7317561535571926</v>
      </c>
    </row>
    <row r="45" spans="1:40">
      <c r="A45" s="3">
        <f t="shared" si="26"/>
        <v>9</v>
      </c>
      <c r="B45" s="4">
        <v>176</v>
      </c>
      <c r="C45" s="4" t="s">
        <v>59</v>
      </c>
      <c r="D45" s="4">
        <f t="shared" si="28"/>
        <v>15.625</v>
      </c>
      <c r="E45" s="6">
        <f t="shared" si="28"/>
        <v>65</v>
      </c>
      <c r="F45" s="4" t="s">
        <v>60</v>
      </c>
      <c r="G45">
        <v>6.6999999999999898E-3</v>
      </c>
      <c r="H45">
        <v>6.7999999999999996E-3</v>
      </c>
      <c r="I45">
        <v>6.5999999999999904E-3</v>
      </c>
      <c r="J45" s="6">
        <f t="shared" si="20"/>
        <v>6.6999999999999933E-3</v>
      </c>
      <c r="K45">
        <f t="shared" si="21"/>
        <v>1.000000000000046E-4</v>
      </c>
      <c r="L45">
        <f t="shared" si="22"/>
        <v>1.4925373134329059</v>
      </c>
      <c r="AA45" s="3">
        <f t="shared" si="27"/>
        <v>9</v>
      </c>
      <c r="AB45" s="3">
        <v>176</v>
      </c>
      <c r="AC45" s="4" t="s">
        <v>59</v>
      </c>
      <c r="AD45" s="4">
        <f t="shared" si="29"/>
        <v>15.625</v>
      </c>
      <c r="AE45" s="6">
        <f t="shared" si="29"/>
        <v>65</v>
      </c>
      <c r="AF45" s="4" t="s">
        <v>58</v>
      </c>
      <c r="AG45">
        <v>1.55E-2</v>
      </c>
      <c r="AH45">
        <v>1.2999999999999901E-2</v>
      </c>
      <c r="AI45">
        <v>1.4699999999999901E-2</v>
      </c>
      <c r="AJ45" s="6">
        <f t="shared" si="23"/>
        <v>1.4399999999999934E-2</v>
      </c>
      <c r="AK45">
        <f t="shared" si="24"/>
        <v>1.2767145334804135E-3</v>
      </c>
      <c r="AL45">
        <f t="shared" si="25"/>
        <v>8.8660731491695781</v>
      </c>
    </row>
    <row r="46" spans="1:40">
      <c r="A46" s="3">
        <f t="shared" si="26"/>
        <v>10</v>
      </c>
      <c r="B46" s="4">
        <v>176</v>
      </c>
      <c r="C46" s="4" t="s">
        <v>59</v>
      </c>
      <c r="D46" s="4">
        <f t="shared" si="28"/>
        <v>7.8125</v>
      </c>
      <c r="E46" s="6">
        <f t="shared" si="28"/>
        <v>32.5</v>
      </c>
      <c r="F46" s="4" t="s">
        <v>60</v>
      </c>
      <c r="G46">
        <v>5.9999999999999897E-3</v>
      </c>
      <c r="H46">
        <v>6.1999999999999998E-3</v>
      </c>
      <c r="I46">
        <v>5.4999999999999901E-3</v>
      </c>
      <c r="J46" s="6">
        <f t="shared" si="20"/>
        <v>5.8999999999999929E-3</v>
      </c>
      <c r="K46">
        <f t="shared" si="21"/>
        <v>3.6055512754640289E-4</v>
      </c>
      <c r="L46">
        <f t="shared" si="22"/>
        <v>6.1111038567187004</v>
      </c>
      <c r="AA46" s="3">
        <f t="shared" si="27"/>
        <v>10</v>
      </c>
      <c r="AB46" s="3">
        <v>176</v>
      </c>
      <c r="AC46" s="4" t="s">
        <v>59</v>
      </c>
      <c r="AD46" s="4">
        <f t="shared" si="29"/>
        <v>7.8125</v>
      </c>
      <c r="AE46" s="4">
        <f t="shared" si="29"/>
        <v>32.5</v>
      </c>
      <c r="AF46" s="4" t="s">
        <v>58</v>
      </c>
      <c r="AG46">
        <v>1.47E-2</v>
      </c>
      <c r="AH46">
        <v>1.50999999999999E-2</v>
      </c>
      <c r="AI46">
        <v>1.8099999999999901E-2</v>
      </c>
      <c r="AJ46">
        <f t="shared" si="23"/>
        <v>1.5966666666666601E-2</v>
      </c>
      <c r="AK46">
        <f t="shared" si="24"/>
        <v>1.8583146486354804E-3</v>
      </c>
      <c r="AL46">
        <f t="shared" si="25"/>
        <v>11.638713874543766</v>
      </c>
    </row>
    <row r="47" spans="1:40">
      <c r="A47" s="3">
        <f t="shared" si="26"/>
        <v>11</v>
      </c>
      <c r="B47" s="4">
        <v>176</v>
      </c>
      <c r="C47" s="4" t="s">
        <v>59</v>
      </c>
      <c r="D47" s="4">
        <f t="shared" si="28"/>
        <v>3.90625</v>
      </c>
      <c r="E47" s="4">
        <f t="shared" si="28"/>
        <v>16.25</v>
      </c>
      <c r="F47" s="4" t="s">
        <v>60</v>
      </c>
      <c r="G47">
        <v>6.4000000000000003E-3</v>
      </c>
      <c r="H47">
        <v>6.6E-3</v>
      </c>
      <c r="I47">
        <v>5.7999999999999996E-3</v>
      </c>
      <c r="J47">
        <f t="shared" si="20"/>
        <v>6.2666666666666669E-3</v>
      </c>
      <c r="K47">
        <f t="shared" si="21"/>
        <v>4.1633319989322682E-4</v>
      </c>
      <c r="L47">
        <f t="shared" si="22"/>
        <v>6.6436148919131934</v>
      </c>
      <c r="AA47" s="3">
        <f t="shared" si="27"/>
        <v>11</v>
      </c>
      <c r="AB47" s="3">
        <v>176</v>
      </c>
      <c r="AC47" s="4" t="s">
        <v>59</v>
      </c>
      <c r="AD47" s="4">
        <f t="shared" si="29"/>
        <v>3.90625</v>
      </c>
      <c r="AE47" s="4">
        <f t="shared" si="29"/>
        <v>16.25</v>
      </c>
      <c r="AF47" s="4" t="s">
        <v>58</v>
      </c>
      <c r="AG47">
        <v>1.17E-2</v>
      </c>
      <c r="AH47">
        <v>1.1599999999999999E-2</v>
      </c>
      <c r="AI47">
        <v>1.44E-2</v>
      </c>
      <c r="AJ47">
        <f t="shared" si="23"/>
        <v>1.2566666666666665E-2</v>
      </c>
      <c r="AK47">
        <f t="shared" si="24"/>
        <v>1.588500340992514E-3</v>
      </c>
      <c r="AL47">
        <f t="shared" si="25"/>
        <v>12.640586267844942</v>
      </c>
    </row>
    <row r="48" spans="1:40">
      <c r="A48" s="3">
        <f t="shared" si="26"/>
        <v>12</v>
      </c>
      <c r="B48" s="4">
        <v>176</v>
      </c>
      <c r="C48" s="4" t="s">
        <v>59</v>
      </c>
      <c r="D48" s="4">
        <f t="shared" si="28"/>
        <v>1.953125</v>
      </c>
      <c r="E48" s="4">
        <f t="shared" si="28"/>
        <v>8.125</v>
      </c>
      <c r="F48" s="4" t="s">
        <v>60</v>
      </c>
      <c r="G48">
        <v>5.8999999999999999E-3</v>
      </c>
      <c r="H48">
        <v>5.8999999999999999E-3</v>
      </c>
      <c r="I48">
        <v>4.9999999999999897E-3</v>
      </c>
      <c r="J48">
        <f t="shared" si="20"/>
        <v>5.5999999999999965E-3</v>
      </c>
      <c r="K48">
        <f t="shared" si="21"/>
        <v>5.1961524227066909E-4</v>
      </c>
      <c r="L48">
        <f t="shared" si="22"/>
        <v>9.2788436119762387</v>
      </c>
      <c r="AA48" s="3">
        <f t="shared" si="27"/>
        <v>12</v>
      </c>
      <c r="AB48" s="3">
        <v>176</v>
      </c>
      <c r="AC48" s="4" t="s">
        <v>59</v>
      </c>
      <c r="AD48" s="4">
        <f t="shared" si="29"/>
        <v>1.953125</v>
      </c>
      <c r="AE48" s="4">
        <f t="shared" si="29"/>
        <v>8.125</v>
      </c>
      <c r="AF48" s="4" t="s">
        <v>58</v>
      </c>
      <c r="AG48">
        <v>1.0200000000000001E-2</v>
      </c>
      <c r="AH48">
        <v>9.7000000000000003E-3</v>
      </c>
      <c r="AI48">
        <v>1.01999999999999E-2</v>
      </c>
      <c r="AJ48">
        <f t="shared" si="23"/>
        <v>1.00333333333333E-2</v>
      </c>
      <c r="AK48">
        <f t="shared" si="24"/>
        <v>2.8867513459478411E-4</v>
      </c>
      <c r="AL48">
        <f t="shared" si="25"/>
        <v>2.8771608099148014</v>
      </c>
    </row>
    <row r="49" spans="1:40">
      <c r="A49" s="3">
        <f t="shared" si="26"/>
        <v>13</v>
      </c>
      <c r="B49" s="4">
        <v>176</v>
      </c>
      <c r="C49" s="4" t="s">
        <v>59</v>
      </c>
      <c r="D49" s="4">
        <f t="shared" si="28"/>
        <v>0.9765625</v>
      </c>
      <c r="E49" s="4">
        <f t="shared" si="28"/>
        <v>4.0625</v>
      </c>
      <c r="F49" s="4" t="s">
        <v>60</v>
      </c>
      <c r="G49">
        <v>5.4999999999999901E-3</v>
      </c>
      <c r="H49">
        <v>6.1000000000000004E-3</v>
      </c>
      <c r="I49">
        <v>5.2999999999999896E-3</v>
      </c>
      <c r="J49">
        <f t="shared" si="20"/>
        <v>5.633333333333327E-3</v>
      </c>
      <c r="K49">
        <f t="shared" si="21"/>
        <v>4.1633319989323246E-4</v>
      </c>
      <c r="L49">
        <f t="shared" si="22"/>
        <v>7.3905301756195199</v>
      </c>
      <c r="AA49" s="3">
        <f t="shared" si="27"/>
        <v>13</v>
      </c>
      <c r="AB49" s="3">
        <v>176</v>
      </c>
      <c r="AC49" s="4" t="s">
        <v>59</v>
      </c>
      <c r="AD49" s="4">
        <f t="shared" si="29"/>
        <v>0.9765625</v>
      </c>
      <c r="AE49" s="4">
        <f t="shared" si="29"/>
        <v>4.0625</v>
      </c>
      <c r="AF49" s="4" t="s">
        <v>58</v>
      </c>
      <c r="AG49">
        <v>1.15E-2</v>
      </c>
      <c r="AH49">
        <v>9.4999999999999894E-3</v>
      </c>
      <c r="AI49">
        <v>1.24999999999999E-2</v>
      </c>
      <c r="AJ49">
        <f t="shared" si="23"/>
        <v>1.116666666666663E-2</v>
      </c>
      <c r="AK49">
        <f t="shared" si="24"/>
        <v>1.5275252316519089E-3</v>
      </c>
      <c r="AL49">
        <f t="shared" si="25"/>
        <v>13.679330432703708</v>
      </c>
    </row>
    <row r="50" spans="1:40">
      <c r="A50" s="3">
        <f t="shared" si="26"/>
        <v>14</v>
      </c>
      <c r="B50" s="4">
        <v>176</v>
      </c>
      <c r="C50" s="4" t="s">
        <v>59</v>
      </c>
      <c r="D50" s="4">
        <f t="shared" si="28"/>
        <v>0.48828125</v>
      </c>
      <c r="E50" s="4">
        <f t="shared" si="28"/>
        <v>2.03125</v>
      </c>
      <c r="F50" s="4" t="s">
        <v>60</v>
      </c>
      <c r="G50">
        <v>5.5999999999999999E-3</v>
      </c>
      <c r="H50">
        <v>6.1999999999999902E-3</v>
      </c>
      <c r="I50">
        <v>5.1000000000000004E-3</v>
      </c>
      <c r="J50">
        <f t="shared" si="20"/>
        <v>5.6333333333333305E-3</v>
      </c>
      <c r="K50">
        <f t="shared" si="21"/>
        <v>5.5075705472860503E-4</v>
      </c>
      <c r="L50">
        <f t="shared" si="22"/>
        <v>9.7767524508036434</v>
      </c>
      <c r="AA50" s="3">
        <f t="shared" si="27"/>
        <v>14</v>
      </c>
      <c r="AB50" s="3">
        <v>176</v>
      </c>
      <c r="AC50" s="4" t="s">
        <v>59</v>
      </c>
      <c r="AD50" s="4">
        <f t="shared" si="29"/>
        <v>0.48828125</v>
      </c>
      <c r="AE50" s="4">
        <f t="shared" si="29"/>
        <v>2.03125</v>
      </c>
      <c r="AF50" s="4" t="s">
        <v>58</v>
      </c>
      <c r="AG50">
        <v>1.03E-2</v>
      </c>
      <c r="AH50">
        <v>9.8999999999999904E-3</v>
      </c>
      <c r="AI50">
        <v>1.18E-2</v>
      </c>
      <c r="AJ50">
        <f t="shared" si="23"/>
        <v>1.0666666666666663E-2</v>
      </c>
      <c r="AK50">
        <f t="shared" si="24"/>
        <v>1.0016652800877849E-3</v>
      </c>
      <c r="AL50">
        <f t="shared" si="25"/>
        <v>9.390612000822987</v>
      </c>
    </row>
    <row r="51" spans="1:40">
      <c r="A51" s="3">
        <f t="shared" si="26"/>
        <v>15</v>
      </c>
      <c r="B51" s="4">
        <v>176</v>
      </c>
      <c r="C51" s="4" t="s">
        <v>59</v>
      </c>
      <c r="D51" s="4">
        <f t="shared" si="28"/>
        <v>0.244140625</v>
      </c>
      <c r="E51" s="4">
        <f t="shared" si="28"/>
        <v>1.015625</v>
      </c>
      <c r="F51" s="4" t="s">
        <v>60</v>
      </c>
      <c r="G51">
        <v>6.7000000000000002E-3</v>
      </c>
      <c r="H51">
        <v>5.7000000000000002E-3</v>
      </c>
      <c r="I51">
        <v>8.9999999999999993E-3</v>
      </c>
      <c r="J51">
        <f t="shared" si="20"/>
        <v>7.1333333333333344E-3</v>
      </c>
      <c r="K51">
        <f t="shared" si="21"/>
        <v>1.6921386861996071E-3</v>
      </c>
      <c r="L51">
        <f t="shared" si="22"/>
        <v>23.721570367284208</v>
      </c>
      <c r="AA51" s="3">
        <f t="shared" si="27"/>
        <v>15</v>
      </c>
      <c r="AB51" s="3">
        <v>176</v>
      </c>
      <c r="AC51" s="4" t="s">
        <v>59</v>
      </c>
      <c r="AD51" s="4">
        <f t="shared" si="29"/>
        <v>0.244140625</v>
      </c>
      <c r="AE51" s="4">
        <f t="shared" si="29"/>
        <v>1.015625</v>
      </c>
      <c r="AF51" s="4" t="s">
        <v>58</v>
      </c>
      <c r="AG51">
        <v>1.17E-2</v>
      </c>
      <c r="AH51">
        <v>1.42999999999999E-2</v>
      </c>
      <c r="AI51">
        <v>1.3299999999999999E-2</v>
      </c>
      <c r="AJ51">
        <f t="shared" si="23"/>
        <v>1.3099999999999966E-2</v>
      </c>
      <c r="AK51">
        <f t="shared" si="24"/>
        <v>1.311487704860354E-3</v>
      </c>
      <c r="AL51">
        <f t="shared" si="25"/>
        <v>10.011356525651582</v>
      </c>
    </row>
    <row r="52" spans="1:40">
      <c r="A52" s="3">
        <f t="shared" si="26"/>
        <v>16</v>
      </c>
      <c r="B52" s="4">
        <v>176</v>
      </c>
      <c r="C52" s="4" t="s">
        <v>59</v>
      </c>
      <c r="D52" s="4">
        <f t="shared" si="28"/>
        <v>0.1220703125</v>
      </c>
      <c r="E52" s="4">
        <f t="shared" si="28"/>
        <v>0.5078125</v>
      </c>
      <c r="F52" s="4" t="s">
        <v>60</v>
      </c>
      <c r="G52">
        <v>6.0000000000000001E-3</v>
      </c>
      <c r="H52">
        <v>6.5999999999999904E-3</v>
      </c>
      <c r="I52">
        <v>4.5999999999999999E-3</v>
      </c>
      <c r="J52">
        <f t="shared" si="20"/>
        <v>5.7333333333333299E-3</v>
      </c>
      <c r="K52">
        <f t="shared" si="21"/>
        <v>1.0263202878893728E-3</v>
      </c>
      <c r="L52">
        <f t="shared" si="22"/>
        <v>17.90093525388442</v>
      </c>
      <c r="AA52" s="3">
        <f t="shared" si="27"/>
        <v>16</v>
      </c>
      <c r="AB52" s="3">
        <v>176</v>
      </c>
      <c r="AC52" s="4" t="s">
        <v>59</v>
      </c>
      <c r="AD52" s="4">
        <f t="shared" si="29"/>
        <v>0.1220703125</v>
      </c>
      <c r="AE52" s="4">
        <f t="shared" si="29"/>
        <v>0.5078125</v>
      </c>
      <c r="AF52" s="4" t="s">
        <v>58</v>
      </c>
      <c r="AG52">
        <v>1.2899999999999899E-2</v>
      </c>
      <c r="AH52">
        <v>1.6400000000000001E-2</v>
      </c>
      <c r="AI52">
        <v>1.37E-2</v>
      </c>
      <c r="AJ52">
        <f t="shared" si="23"/>
        <v>1.43333333333333E-2</v>
      </c>
      <c r="AK52">
        <f t="shared" si="24"/>
        <v>1.8339392937972293E-3</v>
      </c>
      <c r="AL52">
        <f t="shared" si="25"/>
        <v>12.794925305562094</v>
      </c>
    </row>
    <row r="58" spans="1:40">
      <c r="A58">
        <v>190626</v>
      </c>
      <c r="AA58">
        <v>190626</v>
      </c>
    </row>
    <row r="59" spans="1:40">
      <c r="A59" s="2" t="s">
        <v>30</v>
      </c>
      <c r="B59" s="2" t="s">
        <v>31</v>
      </c>
      <c r="C59" s="2" t="s">
        <v>32</v>
      </c>
      <c r="D59" s="2" t="s">
        <v>33</v>
      </c>
      <c r="E59" s="2" t="s">
        <v>34</v>
      </c>
      <c r="F59" s="2" t="s">
        <v>35</v>
      </c>
      <c r="G59" s="5">
        <v>1</v>
      </c>
      <c r="H59" s="5">
        <v>2</v>
      </c>
      <c r="I59" s="5">
        <v>3</v>
      </c>
      <c r="J59" s="5" t="s">
        <v>61</v>
      </c>
      <c r="K59" s="5" t="s">
        <v>62</v>
      </c>
      <c r="L59" s="5" t="s">
        <v>63</v>
      </c>
      <c r="M59" s="5" t="s">
        <v>64</v>
      </c>
      <c r="N59" s="5" t="s">
        <v>65</v>
      </c>
      <c r="AA59" s="2" t="s">
        <v>30</v>
      </c>
      <c r="AB59" s="2" t="s">
        <v>31</v>
      </c>
      <c r="AC59" s="2" t="s">
        <v>32</v>
      </c>
      <c r="AD59" s="2" t="s">
        <v>33</v>
      </c>
      <c r="AE59" s="2" t="s">
        <v>34</v>
      </c>
      <c r="AF59" s="2" t="s">
        <v>35</v>
      </c>
      <c r="AG59" s="5">
        <v>1</v>
      </c>
      <c r="AH59" s="5">
        <v>2</v>
      </c>
      <c r="AI59" s="5">
        <v>3</v>
      </c>
      <c r="AJ59" s="5" t="s">
        <v>61</v>
      </c>
      <c r="AK59" s="5" t="s">
        <v>62</v>
      </c>
      <c r="AL59" s="5" t="s">
        <v>63</v>
      </c>
      <c r="AM59" s="5" t="s">
        <v>64</v>
      </c>
      <c r="AN59" s="5" t="s">
        <v>65</v>
      </c>
    </row>
    <row r="60" spans="1:40">
      <c r="A60" s="3">
        <v>1</v>
      </c>
      <c r="B60" s="4">
        <v>603</v>
      </c>
      <c r="C60" s="4" t="s">
        <v>36</v>
      </c>
      <c r="D60" s="4"/>
      <c r="E60" s="3"/>
      <c r="F60" s="4" t="s">
        <v>66</v>
      </c>
      <c r="G60" s="52">
        <v>6.3E-3</v>
      </c>
      <c r="H60" s="52">
        <v>6.0000000000000001E-3</v>
      </c>
      <c r="I60" s="52">
        <v>5.1999999999999998E-3</v>
      </c>
      <c r="J60">
        <f>AVERAGE(G60:I60)</f>
        <v>5.8333333333333336E-3</v>
      </c>
      <c r="K60">
        <f>STDEV(G60:I60)</f>
        <v>5.6862407030773294E-4</v>
      </c>
      <c r="L60">
        <f>(K60/J60)*100</f>
        <v>9.7478412052754226</v>
      </c>
      <c r="M60">
        <f>J60+(3.3*K60)</f>
        <v>7.709792765348852E-3</v>
      </c>
      <c r="N60">
        <f>(M60-0.0028)/(2*10^-5)</f>
        <v>245.48963826744256</v>
      </c>
      <c r="AA60" s="3">
        <v>1</v>
      </c>
      <c r="AB60" s="4">
        <v>603</v>
      </c>
      <c r="AC60" s="4" t="s">
        <v>36</v>
      </c>
      <c r="AD60" s="4"/>
      <c r="AE60" s="3"/>
      <c r="AF60" s="4" t="s">
        <v>37</v>
      </c>
      <c r="AG60" s="52">
        <v>1.2699999999999999E-2</v>
      </c>
      <c r="AH60" s="52">
        <v>1.15E-2</v>
      </c>
      <c r="AI60" s="52">
        <v>1.14E-2</v>
      </c>
      <c r="AJ60">
        <f>AVERAGE(AG60:AI60)</f>
        <v>1.1866666666666666E-2</v>
      </c>
      <c r="AK60">
        <f>STDEV(AG60:AI60)</f>
        <v>7.2341781380702314E-4</v>
      </c>
      <c r="AL60">
        <f>(AK60/AJ60)*100</f>
        <v>6.0962175320816563</v>
      </c>
    </row>
    <row r="61" spans="1:40">
      <c r="A61" s="3">
        <f>A60+1</f>
        <v>2</v>
      </c>
      <c r="B61" s="4">
        <v>603</v>
      </c>
      <c r="C61" s="4" t="s">
        <v>36</v>
      </c>
      <c r="D61" s="4"/>
      <c r="E61" s="3"/>
      <c r="F61" s="4" t="s">
        <v>39</v>
      </c>
      <c r="G61" s="52">
        <v>6.9999999999999897E-3</v>
      </c>
      <c r="H61" s="52">
        <v>8.3999999999999908E-3</v>
      </c>
      <c r="I61" s="52">
        <v>4.4999999999999901E-3</v>
      </c>
      <c r="J61">
        <f t="shared" ref="J61:J75" si="30">AVERAGE(G61:I61)</f>
        <v>6.6333333333333236E-3</v>
      </c>
      <c r="K61">
        <f t="shared" ref="K61:K75" si="31">STDEV(G61:I61)</f>
        <v>1.9756855350316596E-3</v>
      </c>
      <c r="L61">
        <f t="shared" ref="L61:L75" si="32">(K61/J61)*100</f>
        <v>29.784204045703454</v>
      </c>
      <c r="AA61" s="3">
        <f>AA60+1</f>
        <v>2</v>
      </c>
      <c r="AB61" s="4">
        <v>603</v>
      </c>
      <c r="AC61" s="4" t="s">
        <v>36</v>
      </c>
      <c r="AD61" s="4"/>
      <c r="AE61" s="3"/>
      <c r="AF61" s="4" t="s">
        <v>69</v>
      </c>
      <c r="AG61" s="52">
        <v>1.14E-2</v>
      </c>
      <c r="AH61" s="52">
        <v>1.06E-2</v>
      </c>
      <c r="AI61" s="52">
        <v>1.0599999999999899E-2</v>
      </c>
      <c r="AJ61">
        <f t="shared" ref="AJ61:AJ75" si="33">AVERAGE(AG61:AI61)</f>
        <v>1.0866666666666634E-2</v>
      </c>
      <c r="AK61">
        <f t="shared" ref="AK61:AK75" si="34">STDEV(AG61:AI61)</f>
        <v>4.6188021535172985E-4</v>
      </c>
      <c r="AL61">
        <f t="shared" ref="AL61:AL75" si="35">(AK61/AJ61)*100</f>
        <v>4.2504314296171586</v>
      </c>
      <c r="AM61">
        <f>AJ61+(3.3*AK61)</f>
        <v>1.2390871377327342E-2</v>
      </c>
      <c r="AN61">
        <f>(AM61-0.0091)/(2*10^-5)</f>
        <v>164.54356886636708</v>
      </c>
    </row>
    <row r="62" spans="1:40">
      <c r="A62" s="3">
        <f t="shared" ref="A62:A75" si="36">A61+1</f>
        <v>3</v>
      </c>
      <c r="B62" s="4">
        <v>176</v>
      </c>
      <c r="C62" s="4" t="s">
        <v>42</v>
      </c>
      <c r="D62" s="4">
        <v>1000</v>
      </c>
      <c r="E62" s="6">
        <v>4160</v>
      </c>
      <c r="F62" s="4" t="s">
        <v>39</v>
      </c>
      <c r="G62" s="52">
        <v>9.2999999999999999E-2</v>
      </c>
      <c r="H62" s="52">
        <v>0.108</v>
      </c>
      <c r="I62" s="52">
        <v>9.96999999999999E-2</v>
      </c>
      <c r="J62" s="6">
        <f t="shared" si="30"/>
        <v>0.1002333333333333</v>
      </c>
      <c r="K62">
        <f t="shared" si="31"/>
        <v>7.5142087629592362E-3</v>
      </c>
      <c r="L62">
        <f t="shared" si="32"/>
        <v>7.4967164246350899</v>
      </c>
      <c r="AA62" s="3">
        <f t="shared" ref="AA62:AA75" si="37">AA61+1</f>
        <v>3</v>
      </c>
      <c r="AB62" s="4">
        <v>176</v>
      </c>
      <c r="AC62" s="4" t="s">
        <v>42</v>
      </c>
      <c r="AD62" s="4">
        <v>1000</v>
      </c>
      <c r="AE62" s="6">
        <v>4160</v>
      </c>
      <c r="AF62" s="4" t="s">
        <v>37</v>
      </c>
      <c r="AG62" s="52">
        <v>0.10290000000000001</v>
      </c>
      <c r="AH62" s="52">
        <v>9.9500000000000005E-2</v>
      </c>
      <c r="AI62" s="52">
        <v>0.1</v>
      </c>
      <c r="AJ62" s="6">
        <f t="shared" si="33"/>
        <v>0.1008</v>
      </c>
      <c r="AK62">
        <f t="shared" si="34"/>
        <v>1.835755975068582E-3</v>
      </c>
      <c r="AL62">
        <f t="shared" si="35"/>
        <v>1.8211864832029583</v>
      </c>
    </row>
    <row r="63" spans="1:40">
      <c r="A63" s="3">
        <f t="shared" si="36"/>
        <v>4</v>
      </c>
      <c r="B63" s="4">
        <v>176</v>
      </c>
      <c r="C63" s="4" t="s">
        <v>42</v>
      </c>
      <c r="D63" s="4">
        <f t="shared" ref="D63:E63" si="38">D62/2</f>
        <v>500</v>
      </c>
      <c r="E63" s="6">
        <f t="shared" si="38"/>
        <v>2080</v>
      </c>
      <c r="F63" s="4" t="s">
        <v>39</v>
      </c>
      <c r="G63" s="52">
        <v>4.2799999999999998E-2</v>
      </c>
      <c r="H63" s="52">
        <v>5.6899999999999999E-2</v>
      </c>
      <c r="I63" s="52">
        <v>5.5500000000000001E-2</v>
      </c>
      <c r="J63" s="6">
        <f t="shared" si="30"/>
        <v>5.1733333333333333E-2</v>
      </c>
      <c r="K63">
        <f t="shared" si="31"/>
        <v>7.7680971500962313E-3</v>
      </c>
      <c r="L63">
        <f t="shared" si="32"/>
        <v>15.015651707660242</v>
      </c>
      <c r="AA63" s="3">
        <f t="shared" si="37"/>
        <v>4</v>
      </c>
      <c r="AB63" s="4">
        <v>176</v>
      </c>
      <c r="AC63" s="4" t="s">
        <v>42</v>
      </c>
      <c r="AD63" s="4">
        <f t="shared" ref="AD63:AE63" si="39">AD62/2</f>
        <v>500</v>
      </c>
      <c r="AE63" s="6">
        <f t="shared" si="39"/>
        <v>2080</v>
      </c>
      <c r="AF63" s="4" t="s">
        <v>37</v>
      </c>
      <c r="AG63" s="52">
        <v>5.0899999999999897E-2</v>
      </c>
      <c r="AH63" s="52">
        <v>5.4699999999999901E-2</v>
      </c>
      <c r="AI63" s="52">
        <v>5.3599999999999898E-2</v>
      </c>
      <c r="AJ63" s="6">
        <f t="shared" si="33"/>
        <v>5.3066666666666568E-2</v>
      </c>
      <c r="AK63">
        <f t="shared" si="34"/>
        <v>1.9553345834749975E-3</v>
      </c>
      <c r="AL63">
        <f t="shared" si="35"/>
        <v>3.684675722628771</v>
      </c>
    </row>
    <row r="64" spans="1:40">
      <c r="A64" s="3">
        <f t="shared" si="36"/>
        <v>5</v>
      </c>
      <c r="B64" s="4">
        <v>176</v>
      </c>
      <c r="C64" s="4" t="s">
        <v>42</v>
      </c>
      <c r="D64" s="4">
        <f t="shared" ref="D64:E64" si="40">D63/2</f>
        <v>250</v>
      </c>
      <c r="E64" s="6">
        <f t="shared" si="40"/>
        <v>1040</v>
      </c>
      <c r="F64" s="4" t="s">
        <v>39</v>
      </c>
      <c r="G64" s="52">
        <v>2.2800000000000001E-2</v>
      </c>
      <c r="H64" s="52">
        <v>2.67999999999999E-2</v>
      </c>
      <c r="I64" s="52">
        <v>2.4399999999999901E-2</v>
      </c>
      <c r="J64" s="6">
        <f t="shared" si="30"/>
        <v>2.4666666666666601E-2</v>
      </c>
      <c r="K64">
        <f t="shared" si="31"/>
        <v>2.0132891827388199E-3</v>
      </c>
      <c r="L64">
        <f t="shared" si="32"/>
        <v>8.1619831732655079</v>
      </c>
      <c r="AA64" s="3">
        <f t="shared" si="37"/>
        <v>5</v>
      </c>
      <c r="AB64" s="4">
        <v>176</v>
      </c>
      <c r="AC64" s="4" t="s">
        <v>42</v>
      </c>
      <c r="AD64" s="4">
        <f t="shared" ref="AD64:AE64" si="41">AD63/2</f>
        <v>250</v>
      </c>
      <c r="AE64" s="6">
        <f t="shared" si="41"/>
        <v>1040</v>
      </c>
      <c r="AF64" s="4" t="s">
        <v>37</v>
      </c>
      <c r="AG64" s="52">
        <v>3.09E-2</v>
      </c>
      <c r="AH64" s="52">
        <v>3.02999999999999E-2</v>
      </c>
      <c r="AI64" s="52">
        <v>3.2199999999999999E-2</v>
      </c>
      <c r="AJ64" s="6">
        <f t="shared" si="33"/>
        <v>3.1133333333333301E-2</v>
      </c>
      <c r="AK64">
        <f t="shared" si="34"/>
        <v>9.7125348562227367E-4</v>
      </c>
      <c r="AL64">
        <f t="shared" si="35"/>
        <v>3.119657876731075</v>
      </c>
    </row>
    <row r="65" spans="1:40">
      <c r="A65" s="3">
        <f t="shared" si="36"/>
        <v>6</v>
      </c>
      <c r="B65" s="4">
        <v>176</v>
      </c>
      <c r="C65" s="4" t="s">
        <v>42</v>
      </c>
      <c r="D65" s="4">
        <f t="shared" ref="D65:E65" si="42">D64/2</f>
        <v>125</v>
      </c>
      <c r="E65" s="6">
        <f t="shared" si="42"/>
        <v>520</v>
      </c>
      <c r="F65" s="4" t="s">
        <v>39</v>
      </c>
      <c r="G65" s="52">
        <v>1.38E-2</v>
      </c>
      <c r="H65" s="52">
        <v>1.67E-2</v>
      </c>
      <c r="I65" s="52">
        <v>1.58999999999999E-2</v>
      </c>
      <c r="J65" s="6">
        <f t="shared" si="30"/>
        <v>1.5466666666666634E-2</v>
      </c>
      <c r="K65">
        <f t="shared" si="31"/>
        <v>1.4977761292440503E-3</v>
      </c>
      <c r="L65">
        <f t="shared" si="32"/>
        <v>9.6838973873537952</v>
      </c>
      <c r="AA65" s="3">
        <f t="shared" si="37"/>
        <v>6</v>
      </c>
      <c r="AB65" s="4">
        <v>176</v>
      </c>
      <c r="AC65" s="4" t="s">
        <v>42</v>
      </c>
      <c r="AD65" s="4">
        <f t="shared" ref="AD65:AE65" si="43">AD64/2</f>
        <v>125</v>
      </c>
      <c r="AE65" s="6">
        <f t="shared" si="43"/>
        <v>520</v>
      </c>
      <c r="AF65" s="4" t="s">
        <v>37</v>
      </c>
      <c r="AG65" s="52">
        <v>2.1299999999999999E-2</v>
      </c>
      <c r="AH65" s="52">
        <v>2.16999999999999E-2</v>
      </c>
      <c r="AI65" s="52">
        <v>2.0099999999999899E-2</v>
      </c>
      <c r="AJ65" s="6">
        <f t="shared" si="33"/>
        <v>2.1033333333333265E-2</v>
      </c>
      <c r="AK65">
        <f t="shared" si="34"/>
        <v>8.3266639978646936E-4</v>
      </c>
      <c r="AL65">
        <f t="shared" si="35"/>
        <v>3.9587942937550178</v>
      </c>
    </row>
    <row r="66" spans="1:40">
      <c r="A66" s="3">
        <f t="shared" si="36"/>
        <v>7</v>
      </c>
      <c r="B66" s="4">
        <v>176</v>
      </c>
      <c r="C66" s="4" t="s">
        <v>42</v>
      </c>
      <c r="D66" s="4">
        <f t="shared" ref="D66:E66" si="44">D65/2</f>
        <v>62.5</v>
      </c>
      <c r="E66" s="6">
        <f t="shared" si="44"/>
        <v>260</v>
      </c>
      <c r="F66" s="4" t="s">
        <v>39</v>
      </c>
      <c r="G66" s="52">
        <v>9.2999999999999992E-3</v>
      </c>
      <c r="H66" s="52">
        <v>9.7999999999999997E-3</v>
      </c>
      <c r="I66" s="52">
        <v>8.8999999999999895E-3</v>
      </c>
      <c r="J66" s="6">
        <f t="shared" si="30"/>
        <v>9.3333333333333306E-3</v>
      </c>
      <c r="K66">
        <f t="shared" si="31"/>
        <v>4.5092497528229433E-4</v>
      </c>
      <c r="L66">
        <f t="shared" si="32"/>
        <v>4.8313390208817264</v>
      </c>
      <c r="AA66" s="3">
        <f t="shared" si="37"/>
        <v>7</v>
      </c>
      <c r="AB66" s="4">
        <v>176</v>
      </c>
      <c r="AC66" s="4" t="s">
        <v>42</v>
      </c>
      <c r="AD66" s="4">
        <f t="shared" ref="AD66:AE66" si="45">AD65/2</f>
        <v>62.5</v>
      </c>
      <c r="AE66" s="6">
        <f t="shared" si="45"/>
        <v>260</v>
      </c>
      <c r="AF66" s="4" t="s">
        <v>37</v>
      </c>
      <c r="AG66" s="52">
        <v>1.5699999999999999E-2</v>
      </c>
      <c r="AH66" s="52">
        <v>1.49E-2</v>
      </c>
      <c r="AI66" s="52">
        <v>1.50999999999999E-2</v>
      </c>
      <c r="AJ66" s="6">
        <f t="shared" si="33"/>
        <v>1.52333333333333E-2</v>
      </c>
      <c r="AK66">
        <f t="shared" si="34"/>
        <v>4.1633319989324178E-4</v>
      </c>
      <c r="AL66">
        <f t="shared" si="35"/>
        <v>2.7330406995180043</v>
      </c>
    </row>
    <row r="67" spans="1:40">
      <c r="A67" s="3">
        <f t="shared" si="36"/>
        <v>8</v>
      </c>
      <c r="B67" s="4">
        <v>176</v>
      </c>
      <c r="C67" s="4" t="s">
        <v>42</v>
      </c>
      <c r="D67" s="4">
        <f t="shared" ref="D67:E67" si="46">D66/2</f>
        <v>31.25</v>
      </c>
      <c r="E67" s="6">
        <f t="shared" si="46"/>
        <v>130</v>
      </c>
      <c r="F67" s="4" t="s">
        <v>39</v>
      </c>
      <c r="G67" s="52">
        <v>6.6E-3</v>
      </c>
      <c r="H67" s="52">
        <v>6.8999999999999999E-3</v>
      </c>
      <c r="I67" s="52">
        <v>6.1999999999999902E-3</v>
      </c>
      <c r="J67" s="6">
        <f t="shared" si="30"/>
        <v>6.5666666666666625E-3</v>
      </c>
      <c r="K67">
        <f t="shared" si="31"/>
        <v>3.5118845842842966E-4</v>
      </c>
      <c r="L67">
        <f t="shared" si="32"/>
        <v>5.3480475902806575</v>
      </c>
      <c r="AA67" s="3">
        <f t="shared" si="37"/>
        <v>8</v>
      </c>
      <c r="AB67" s="4">
        <v>176</v>
      </c>
      <c r="AC67" s="4" t="s">
        <v>42</v>
      </c>
      <c r="AD67" s="4">
        <f t="shared" ref="AD67:AE67" si="47">AD66/2</f>
        <v>31.25</v>
      </c>
      <c r="AE67" s="6">
        <f t="shared" si="47"/>
        <v>130</v>
      </c>
      <c r="AF67" s="4" t="s">
        <v>37</v>
      </c>
      <c r="AG67" s="52">
        <v>1.24E-2</v>
      </c>
      <c r="AH67" s="52">
        <v>1.2800000000000001E-2</v>
      </c>
      <c r="AI67" s="52">
        <v>1.2E-2</v>
      </c>
      <c r="AJ67" s="6">
        <f t="shared" si="33"/>
        <v>1.24E-2</v>
      </c>
      <c r="AK67">
        <f t="shared" si="34"/>
        <v>4.0000000000000018E-4</v>
      </c>
      <c r="AL67">
        <f t="shared" si="35"/>
        <v>3.2258064516129044</v>
      </c>
    </row>
    <row r="68" spans="1:40">
      <c r="A68" s="3">
        <f t="shared" si="36"/>
        <v>9</v>
      </c>
      <c r="B68" s="4">
        <v>176</v>
      </c>
      <c r="C68" s="4" t="s">
        <v>42</v>
      </c>
      <c r="D68" s="4">
        <f t="shared" ref="D68:E68" si="48">D67/2</f>
        <v>15.625</v>
      </c>
      <c r="E68">
        <f t="shared" si="48"/>
        <v>65</v>
      </c>
      <c r="F68" s="4" t="s">
        <v>39</v>
      </c>
      <c r="G68" s="52">
        <v>6.9999999999999897E-3</v>
      </c>
      <c r="H68" s="52">
        <v>7.1999999999999903E-3</v>
      </c>
      <c r="I68" s="52">
        <v>6.3E-3</v>
      </c>
      <c r="J68">
        <f t="shared" si="30"/>
        <v>6.8333333333333267E-3</v>
      </c>
      <c r="K68">
        <f t="shared" si="31"/>
        <v>4.7258156262525522E-4</v>
      </c>
      <c r="L68">
        <f t="shared" si="32"/>
        <v>6.9158277457354496</v>
      </c>
      <c r="AA68" s="3">
        <f t="shared" si="37"/>
        <v>9</v>
      </c>
      <c r="AB68" s="4">
        <v>176</v>
      </c>
      <c r="AC68" s="4" t="s">
        <v>42</v>
      </c>
      <c r="AD68" s="4">
        <f t="shared" ref="AD68:AE68" si="49">AD67/2</f>
        <v>15.625</v>
      </c>
      <c r="AE68">
        <f t="shared" si="49"/>
        <v>65</v>
      </c>
      <c r="AF68" s="4" t="s">
        <v>37</v>
      </c>
      <c r="AG68" s="52">
        <v>1.3499999999999899E-2</v>
      </c>
      <c r="AH68" s="52">
        <v>1.4E-2</v>
      </c>
      <c r="AI68" s="52">
        <v>1.2899999999999899E-2</v>
      </c>
      <c r="AJ68">
        <f t="shared" si="33"/>
        <v>1.3466666666666599E-2</v>
      </c>
      <c r="AK68">
        <f t="shared" si="34"/>
        <v>5.5075705472865902E-4</v>
      </c>
      <c r="AL68">
        <f t="shared" si="35"/>
        <v>4.0897801093712509</v>
      </c>
    </row>
    <row r="69" spans="1:40">
      <c r="A69" s="3">
        <f t="shared" si="36"/>
        <v>10</v>
      </c>
      <c r="B69" s="4">
        <v>176</v>
      </c>
      <c r="C69" s="4" t="s">
        <v>42</v>
      </c>
      <c r="D69" s="4">
        <f t="shared" ref="D69:E69" si="50">D68/2</f>
        <v>7.8125</v>
      </c>
      <c r="E69">
        <f t="shared" si="50"/>
        <v>32.5</v>
      </c>
      <c r="F69" s="4" t="s">
        <v>39</v>
      </c>
      <c r="G69" s="52">
        <v>5.9999999999999897E-3</v>
      </c>
      <c r="H69" s="52">
        <v>6.6999999999999898E-3</v>
      </c>
      <c r="I69" s="52">
        <v>5.7999999999999996E-3</v>
      </c>
      <c r="J69">
        <f t="shared" si="30"/>
        <v>6.1666666666666597E-3</v>
      </c>
      <c r="K69">
        <f t="shared" si="31"/>
        <v>4.7258156262525706E-4</v>
      </c>
      <c r="L69">
        <f t="shared" si="32"/>
        <v>7.6634847993285016</v>
      </c>
      <c r="AA69" s="3">
        <f t="shared" si="37"/>
        <v>10</v>
      </c>
      <c r="AB69" s="4">
        <v>176</v>
      </c>
      <c r="AC69" s="4" t="s">
        <v>42</v>
      </c>
      <c r="AD69" s="4">
        <f t="shared" ref="AD69:AE69" si="51">AD68/2</f>
        <v>7.8125</v>
      </c>
      <c r="AE69">
        <f t="shared" si="51"/>
        <v>32.5</v>
      </c>
      <c r="AF69" s="4" t="s">
        <v>37</v>
      </c>
      <c r="AG69" s="52">
        <v>1.18E-2</v>
      </c>
      <c r="AH69" s="52">
        <v>1.37E-2</v>
      </c>
      <c r="AI69" s="52">
        <v>1.17E-2</v>
      </c>
      <c r="AJ69">
        <f t="shared" si="33"/>
        <v>1.2400000000000001E-2</v>
      </c>
      <c r="AK69">
        <f t="shared" si="34"/>
        <v>1.1269427669584645E-3</v>
      </c>
      <c r="AL69">
        <f t="shared" si="35"/>
        <v>9.0882481206327768</v>
      </c>
    </row>
    <row r="70" spans="1:40">
      <c r="A70" s="3">
        <f t="shared" si="36"/>
        <v>11</v>
      </c>
      <c r="B70" s="4">
        <v>176</v>
      </c>
      <c r="C70" s="4" t="s">
        <v>42</v>
      </c>
      <c r="D70" s="4">
        <f t="shared" ref="D70:E70" si="52">D69/2</f>
        <v>3.90625</v>
      </c>
      <c r="E70" s="4">
        <f t="shared" si="52"/>
        <v>16.25</v>
      </c>
      <c r="F70" s="4" t="s">
        <v>39</v>
      </c>
      <c r="G70" s="52">
        <v>6.1999999999999998E-3</v>
      </c>
      <c r="H70" s="52">
        <v>6.3E-3</v>
      </c>
      <c r="I70" s="52">
        <v>5.4000000000000003E-3</v>
      </c>
      <c r="J70">
        <f t="shared" si="30"/>
        <v>5.9666666666666661E-3</v>
      </c>
      <c r="K70">
        <f t="shared" si="31"/>
        <v>4.9328828623162459E-4</v>
      </c>
      <c r="L70">
        <f t="shared" si="32"/>
        <v>8.2674014452227595</v>
      </c>
      <c r="AA70" s="3">
        <f t="shared" si="37"/>
        <v>11</v>
      </c>
      <c r="AB70" s="4">
        <v>176</v>
      </c>
      <c r="AC70" s="4" t="s">
        <v>42</v>
      </c>
      <c r="AD70" s="4">
        <f t="shared" ref="AD70:AE70" si="53">AD69/2</f>
        <v>3.90625</v>
      </c>
      <c r="AE70" s="4">
        <f t="shared" si="53"/>
        <v>16.25</v>
      </c>
      <c r="AF70" s="4" t="s">
        <v>37</v>
      </c>
      <c r="AG70" s="52">
        <v>1.09999999999999E-2</v>
      </c>
      <c r="AH70" s="52">
        <v>1.14E-2</v>
      </c>
      <c r="AI70" s="52">
        <v>0.01</v>
      </c>
      <c r="AJ70">
        <f t="shared" si="33"/>
        <v>1.0799999999999968E-2</v>
      </c>
      <c r="AK70">
        <f t="shared" si="34"/>
        <v>7.2111025509278409E-4</v>
      </c>
      <c r="AL70">
        <f t="shared" si="35"/>
        <v>6.676946806414688</v>
      </c>
    </row>
    <row r="71" spans="1:40">
      <c r="A71" s="3">
        <f t="shared" si="36"/>
        <v>12</v>
      </c>
      <c r="B71" s="4">
        <v>176</v>
      </c>
      <c r="C71" s="4" t="s">
        <v>42</v>
      </c>
      <c r="D71" s="4">
        <f t="shared" ref="D71:E71" si="54">D70/2</f>
        <v>1.953125</v>
      </c>
      <c r="E71" s="4">
        <f t="shared" si="54"/>
        <v>8.125</v>
      </c>
      <c r="F71" s="4" t="s">
        <v>39</v>
      </c>
      <c r="G71" s="52">
        <v>5.9999999999999897E-3</v>
      </c>
      <c r="H71" s="52">
        <v>5.7000000000000002E-3</v>
      </c>
      <c r="I71" s="52">
        <v>5.1000000000000004E-3</v>
      </c>
      <c r="J71">
        <f t="shared" si="30"/>
        <v>5.5999999999999965E-3</v>
      </c>
      <c r="K71">
        <f t="shared" si="31"/>
        <v>4.5825756949557933E-4</v>
      </c>
      <c r="L71">
        <f t="shared" si="32"/>
        <v>8.1831708838496358</v>
      </c>
      <c r="AA71" s="3">
        <f t="shared" si="37"/>
        <v>12</v>
      </c>
      <c r="AB71" s="4">
        <v>176</v>
      </c>
      <c r="AC71" s="4" t="s">
        <v>42</v>
      </c>
      <c r="AD71" s="4">
        <f t="shared" ref="AD71:AE71" si="55">AD70/2</f>
        <v>1.953125</v>
      </c>
      <c r="AE71" s="4">
        <f t="shared" si="55"/>
        <v>8.125</v>
      </c>
      <c r="AF71" s="4" t="s">
        <v>37</v>
      </c>
      <c r="AG71" s="52">
        <v>1.0200000000000001E-2</v>
      </c>
      <c r="AH71" s="52">
        <v>9.7999999999999997E-3</v>
      </c>
      <c r="AI71" s="52">
        <v>9.4999999999999894E-3</v>
      </c>
      <c r="AJ71">
        <f t="shared" si="33"/>
        <v>9.8333333333333311E-3</v>
      </c>
      <c r="AK71">
        <f t="shared" si="34"/>
        <v>3.5118845842843009E-4</v>
      </c>
      <c r="AL71">
        <f t="shared" si="35"/>
        <v>3.5714080518145437</v>
      </c>
    </row>
    <row r="72" spans="1:40">
      <c r="A72" s="3">
        <f t="shared" si="36"/>
        <v>13</v>
      </c>
      <c r="B72" s="4">
        <v>176</v>
      </c>
      <c r="C72" s="4" t="s">
        <v>42</v>
      </c>
      <c r="D72" s="4">
        <f t="shared" ref="D72:E72" si="56">D71/2</f>
        <v>0.9765625</v>
      </c>
      <c r="E72" s="4">
        <f t="shared" si="56"/>
        <v>4.0625</v>
      </c>
      <c r="F72" s="4" t="s">
        <v>39</v>
      </c>
      <c r="G72" s="52">
        <v>5.3E-3</v>
      </c>
      <c r="H72" s="52">
        <v>4.8999999999999903E-3</v>
      </c>
      <c r="I72" s="52">
        <v>-6.7999999999999996E-3</v>
      </c>
      <c r="J72">
        <f t="shared" si="30"/>
        <v>1.1333333333333302E-3</v>
      </c>
      <c r="K72">
        <f t="shared" si="31"/>
        <v>6.8733785966825145E-3</v>
      </c>
      <c r="L72">
        <f t="shared" si="32"/>
        <v>606.4745820602235</v>
      </c>
      <c r="AA72" s="3">
        <f t="shared" si="37"/>
        <v>13</v>
      </c>
      <c r="AB72" s="4">
        <v>176</v>
      </c>
      <c r="AC72" s="4" t="s">
        <v>42</v>
      </c>
      <c r="AD72" s="4">
        <f t="shared" ref="AD72:AE72" si="57">AD71/2</f>
        <v>0.9765625</v>
      </c>
      <c r="AE72" s="4">
        <f t="shared" si="57"/>
        <v>4.0625</v>
      </c>
      <c r="AF72" s="4" t="s">
        <v>37</v>
      </c>
      <c r="AG72" s="52">
        <v>1.01999999999999E-2</v>
      </c>
      <c r="AH72" s="52">
        <v>9.4999999999999998E-3</v>
      </c>
      <c r="AI72" s="52">
        <v>9.1999999999999998E-3</v>
      </c>
      <c r="AJ72">
        <f t="shared" si="33"/>
        <v>9.6333333333332993E-3</v>
      </c>
      <c r="AK72">
        <f t="shared" si="34"/>
        <v>5.1316014394463337E-4</v>
      </c>
      <c r="AL72">
        <f t="shared" si="35"/>
        <v>5.3269219094598803</v>
      </c>
    </row>
    <row r="73" spans="1:40">
      <c r="A73" s="3">
        <f t="shared" si="36"/>
        <v>14</v>
      </c>
      <c r="B73" s="4">
        <v>176</v>
      </c>
      <c r="C73" s="4" t="s">
        <v>42</v>
      </c>
      <c r="D73" s="4">
        <f t="shared" ref="D73:E73" si="58">D72/2</f>
        <v>0.48828125</v>
      </c>
      <c r="E73" s="4">
        <f t="shared" si="58"/>
        <v>2.03125</v>
      </c>
      <c r="F73" s="4" t="s">
        <v>39</v>
      </c>
      <c r="G73" s="52">
        <v>5.1999999999999902E-3</v>
      </c>
      <c r="H73" s="52">
        <v>5.4999999999999901E-3</v>
      </c>
      <c r="I73" s="52">
        <v>5.1999999999999902E-3</v>
      </c>
      <c r="J73">
        <f t="shared" si="30"/>
        <v>5.2999999999999896E-3</v>
      </c>
      <c r="K73">
        <f t="shared" si="31"/>
        <v>1.7320508075688767E-4</v>
      </c>
      <c r="L73">
        <f t="shared" si="32"/>
        <v>3.2680203916393964</v>
      </c>
      <c r="AA73" s="3">
        <f t="shared" si="37"/>
        <v>14</v>
      </c>
      <c r="AB73" s="4">
        <v>176</v>
      </c>
      <c r="AC73" s="4" t="s">
        <v>42</v>
      </c>
      <c r="AD73" s="4">
        <f t="shared" ref="AD73:AE73" si="59">AD72/2</f>
        <v>0.48828125</v>
      </c>
      <c r="AE73" s="4">
        <f t="shared" si="59"/>
        <v>2.03125</v>
      </c>
      <c r="AF73" s="4" t="s">
        <v>37</v>
      </c>
      <c r="AG73" s="52">
        <v>9.09999999999999E-3</v>
      </c>
      <c r="AH73" s="52">
        <v>9.9999999999999898E-3</v>
      </c>
      <c r="AI73" s="52">
        <v>1.0699999999999901E-2</v>
      </c>
      <c r="AJ73">
        <f t="shared" si="33"/>
        <v>9.9333333333332923E-3</v>
      </c>
      <c r="AK73">
        <f t="shared" si="34"/>
        <v>8.0208062770102152E-4</v>
      </c>
      <c r="AL73">
        <f t="shared" si="35"/>
        <v>8.0746371916210542</v>
      </c>
    </row>
    <row r="74" spans="1:40">
      <c r="A74" s="3">
        <f t="shared" si="36"/>
        <v>15</v>
      </c>
      <c r="B74" s="4">
        <v>176</v>
      </c>
      <c r="C74" s="4" t="s">
        <v>42</v>
      </c>
      <c r="D74" s="4">
        <f t="shared" ref="D74:E74" si="60">D73/2</f>
        <v>0.244140625</v>
      </c>
      <c r="E74" s="4">
        <f t="shared" si="60"/>
        <v>1.015625</v>
      </c>
      <c r="F74" s="4" t="s">
        <v>39</v>
      </c>
      <c r="G74" s="52">
        <v>4.6999999999999898E-3</v>
      </c>
      <c r="H74" s="52">
        <v>4.79999999999999E-3</v>
      </c>
      <c r="I74" s="52">
        <v>4.79999999999999E-3</v>
      </c>
      <c r="J74">
        <f t="shared" si="30"/>
        <v>4.7666666666666569E-3</v>
      </c>
      <c r="K74">
        <f t="shared" si="31"/>
        <v>5.7735026918962727E-5</v>
      </c>
      <c r="L74">
        <f t="shared" si="32"/>
        <v>1.2112243409572625</v>
      </c>
      <c r="AA74" s="3">
        <f t="shared" si="37"/>
        <v>15</v>
      </c>
      <c r="AB74" s="4">
        <v>176</v>
      </c>
      <c r="AC74" s="4" t="s">
        <v>42</v>
      </c>
      <c r="AD74" s="4">
        <f t="shared" ref="AD74:AE74" si="61">AD73/2</f>
        <v>0.244140625</v>
      </c>
      <c r="AE74" s="4">
        <f t="shared" si="61"/>
        <v>1.015625</v>
      </c>
      <c r="AF74" s="4" t="s">
        <v>37</v>
      </c>
      <c r="AG74" s="52">
        <v>1.1599999999999999E-2</v>
      </c>
      <c r="AH74" s="52">
        <v>1.0200000000000001E-2</v>
      </c>
      <c r="AI74" s="52">
        <v>8.6999999999999994E-3</v>
      </c>
      <c r="AJ74">
        <f t="shared" si="33"/>
        <v>1.0166666666666666E-2</v>
      </c>
      <c r="AK74">
        <f t="shared" si="34"/>
        <v>1.4502873278538061E-3</v>
      </c>
      <c r="AL74">
        <f t="shared" si="35"/>
        <v>14.265121257578423</v>
      </c>
    </row>
    <row r="75" spans="1:40">
      <c r="A75" s="3">
        <f t="shared" si="36"/>
        <v>16</v>
      </c>
      <c r="B75" s="4">
        <v>176</v>
      </c>
      <c r="C75" s="4" t="s">
        <v>42</v>
      </c>
      <c r="D75" s="4">
        <f t="shared" ref="D75:E75" si="62">D74/2</f>
        <v>0.1220703125</v>
      </c>
      <c r="E75" s="4">
        <f t="shared" si="62"/>
        <v>0.5078125</v>
      </c>
      <c r="F75" s="4" t="s">
        <v>39</v>
      </c>
      <c r="G75" s="52">
        <v>4.1999999999999902E-3</v>
      </c>
      <c r="H75" s="52">
        <v>4.0999999999999899E-3</v>
      </c>
      <c r="I75" s="52">
        <v>4.4999999999999901E-3</v>
      </c>
      <c r="J75">
        <f t="shared" si="30"/>
        <v>4.2666666666666573E-3</v>
      </c>
      <c r="K75">
        <f t="shared" si="31"/>
        <v>2.0816659994661336E-4</v>
      </c>
      <c r="L75">
        <f t="shared" si="32"/>
        <v>4.8789046862487613</v>
      </c>
      <c r="AA75" s="3">
        <f t="shared" si="37"/>
        <v>16</v>
      </c>
      <c r="AB75" s="4">
        <v>176</v>
      </c>
      <c r="AC75" s="4" t="s">
        <v>42</v>
      </c>
      <c r="AD75" s="4">
        <f t="shared" ref="AD75:AE75" si="63">AD74/2</f>
        <v>0.1220703125</v>
      </c>
      <c r="AE75" s="4">
        <f t="shared" si="63"/>
        <v>0.5078125</v>
      </c>
      <c r="AF75" s="4" t="s">
        <v>37</v>
      </c>
      <c r="AG75" s="52">
        <v>1.0599999999999899E-2</v>
      </c>
      <c r="AH75" s="52">
        <v>1.0200000000000001E-2</v>
      </c>
      <c r="AI75" s="52">
        <v>1.0699999999999999E-2</v>
      </c>
      <c r="AJ75">
        <f t="shared" si="33"/>
        <v>1.0499999999999968E-2</v>
      </c>
      <c r="AK75">
        <f t="shared" si="34"/>
        <v>2.6457513110643942E-4</v>
      </c>
      <c r="AL75">
        <f t="shared" si="35"/>
        <v>2.5197631533946692</v>
      </c>
    </row>
    <row r="76" spans="1:40">
      <c r="A76" s="2" t="s">
        <v>30</v>
      </c>
      <c r="B76" s="2" t="s">
        <v>31</v>
      </c>
      <c r="C76" s="2" t="s">
        <v>32</v>
      </c>
      <c r="D76" s="2" t="s">
        <v>33</v>
      </c>
      <c r="E76" s="2" t="s">
        <v>34</v>
      </c>
      <c r="F76" s="2" t="s">
        <v>35</v>
      </c>
      <c r="G76" s="5">
        <v>1</v>
      </c>
      <c r="H76" s="5">
        <v>2</v>
      </c>
      <c r="I76" s="5">
        <v>3</v>
      </c>
      <c r="J76" s="5" t="s">
        <v>61</v>
      </c>
      <c r="K76" s="5" t="s">
        <v>62</v>
      </c>
      <c r="L76" s="5" t="s">
        <v>63</v>
      </c>
      <c r="M76" s="5" t="s">
        <v>64</v>
      </c>
      <c r="N76" s="5" t="s">
        <v>65</v>
      </c>
      <c r="AA76" s="2" t="s">
        <v>30</v>
      </c>
      <c r="AB76" s="2" t="s">
        <v>31</v>
      </c>
      <c r="AC76" s="2" t="s">
        <v>32</v>
      </c>
      <c r="AD76" s="2" t="s">
        <v>33</v>
      </c>
      <c r="AE76" s="2" t="s">
        <v>34</v>
      </c>
      <c r="AF76" s="2" t="s">
        <v>35</v>
      </c>
      <c r="AG76" s="5">
        <v>1</v>
      </c>
      <c r="AH76" s="5">
        <v>2</v>
      </c>
      <c r="AI76" s="5">
        <v>3</v>
      </c>
      <c r="AJ76" s="5" t="s">
        <v>61</v>
      </c>
      <c r="AK76" s="5" t="s">
        <v>62</v>
      </c>
      <c r="AL76" s="5" t="s">
        <v>63</v>
      </c>
      <c r="AM76" s="5" t="s">
        <v>64</v>
      </c>
      <c r="AN76" s="5" t="s">
        <v>65</v>
      </c>
    </row>
    <row r="77" spans="1:40">
      <c r="A77" s="3">
        <v>1</v>
      </c>
      <c r="B77" s="4">
        <v>603</v>
      </c>
      <c r="C77" s="4" t="s">
        <v>36</v>
      </c>
      <c r="D77" s="4"/>
      <c r="E77" s="3"/>
      <c r="F77" s="4" t="s">
        <v>67</v>
      </c>
      <c r="G77" s="52">
        <v>5.4000000000000003E-3</v>
      </c>
      <c r="H77" s="52">
        <v>4.5999999999999999E-3</v>
      </c>
      <c r="I77" s="52">
        <v>5.4999999999999901E-3</v>
      </c>
      <c r="J77">
        <f>AVERAGE(G77:I77)</f>
        <v>5.1666666666666632E-3</v>
      </c>
      <c r="K77">
        <f>STDEV(G77:I77)</f>
        <v>4.9328828623162145E-4</v>
      </c>
      <c r="L77">
        <f>(K77/J77)*100</f>
        <v>9.5475152173862288</v>
      </c>
      <c r="AA77" s="3">
        <v>1</v>
      </c>
      <c r="AB77" s="4">
        <v>603</v>
      </c>
      <c r="AC77" s="4" t="s">
        <v>36</v>
      </c>
      <c r="AD77" s="4"/>
      <c r="AE77" s="3"/>
      <c r="AF77" s="4" t="s">
        <v>70</v>
      </c>
      <c r="AG77" s="52">
        <v>1.26E-2</v>
      </c>
      <c r="AH77" s="52">
        <v>1.0699999999999901E-2</v>
      </c>
      <c r="AI77" s="52">
        <v>1.1599999999999999E-2</v>
      </c>
      <c r="AJ77">
        <f>AVERAGE(AG77:AI77)</f>
        <v>1.1633333333333301E-2</v>
      </c>
      <c r="AK77">
        <f>STDEV(AG77:AI77)</f>
        <v>9.5043849529226571E-4</v>
      </c>
      <c r="AL77">
        <f>(AK77/AJ77)*100</f>
        <v>8.1699584122544557</v>
      </c>
    </row>
    <row r="78" spans="1:40">
      <c r="A78" s="3">
        <f>A77+1</f>
        <v>2</v>
      </c>
      <c r="B78" s="4">
        <v>603</v>
      </c>
      <c r="C78" s="4" t="s">
        <v>36</v>
      </c>
      <c r="D78" s="4"/>
      <c r="E78" s="3"/>
      <c r="F78" s="4" t="s">
        <v>39</v>
      </c>
      <c r="G78" s="52">
        <v>5.8999999999999999E-3</v>
      </c>
      <c r="H78" s="52">
        <v>5.4999999999999901E-3</v>
      </c>
      <c r="I78" s="52">
        <v>5.8999999999999999E-3</v>
      </c>
      <c r="J78">
        <f t="shared" ref="J78:J92" si="64">AVERAGE(G78:I78)</f>
        <v>5.766666666666663E-3</v>
      </c>
      <c r="K78">
        <f t="shared" ref="K78:K92" si="65">STDEV(G78:I78)</f>
        <v>2.3094010767585592E-4</v>
      </c>
      <c r="L78">
        <f t="shared" ref="L78:L92" si="66">(K78/J78)*100</f>
        <v>4.0047417516044401</v>
      </c>
      <c r="M78">
        <f>J78+(3.3*K78)</f>
        <v>6.5287690219969878E-3</v>
      </c>
      <c r="N78">
        <f>(M78-0.0035)/(2*10^-5)</f>
        <v>151.43845109984937</v>
      </c>
      <c r="AA78" s="3">
        <f>AA77+1</f>
        <v>2</v>
      </c>
      <c r="AB78" s="4">
        <v>603</v>
      </c>
      <c r="AC78" s="4" t="s">
        <v>36</v>
      </c>
      <c r="AD78" s="4"/>
      <c r="AE78" s="3"/>
      <c r="AF78" s="4" t="s">
        <v>37</v>
      </c>
      <c r="AG78" s="52">
        <v>1.3100000000000001E-2</v>
      </c>
      <c r="AH78" s="52">
        <v>1.32999999999999E-2</v>
      </c>
      <c r="AI78" s="52">
        <v>1.3899999999999999E-2</v>
      </c>
      <c r="AJ78">
        <f t="shared" ref="AJ78:AJ92" si="67">AVERAGE(AG78:AI78)</f>
        <v>1.3433333333333302E-2</v>
      </c>
      <c r="AK78">
        <f t="shared" ref="AK78:AK92" si="68">STDEV(AG78:AI78)</f>
        <v>4.1633319989324184E-4</v>
      </c>
      <c r="AL78">
        <f t="shared" ref="AL78:AL92" si="69">(AK78/AJ78)*100</f>
        <v>3.0992545897760007</v>
      </c>
      <c r="AM78">
        <f>AJ78+(3.3*AK78)</f>
        <v>1.4807232892981E-2</v>
      </c>
      <c r="AN78">
        <f>(AM78-0.0079)/(2*10^-5)</f>
        <v>345.36164464904994</v>
      </c>
    </row>
    <row r="79" spans="1:40">
      <c r="A79" s="3">
        <f t="shared" ref="A79:A92" si="70">A78+1</f>
        <v>3</v>
      </c>
      <c r="B79" s="4">
        <v>176</v>
      </c>
      <c r="C79" s="4" t="s">
        <v>42</v>
      </c>
      <c r="D79" s="4">
        <v>1000</v>
      </c>
      <c r="E79" s="6">
        <v>4160</v>
      </c>
      <c r="F79" s="4" t="s">
        <v>39</v>
      </c>
      <c r="G79" s="52">
        <v>0.10390000000000001</v>
      </c>
      <c r="H79" s="52">
        <v>0.101799999999999</v>
      </c>
      <c r="I79" s="52">
        <v>0.1066</v>
      </c>
      <c r="J79" s="6">
        <f t="shared" si="64"/>
        <v>0.10409999999999968</v>
      </c>
      <c r="K79">
        <f t="shared" si="65"/>
        <v>2.4062418831036696E-3</v>
      </c>
      <c r="L79">
        <f t="shared" si="66"/>
        <v>2.3114715495712557</v>
      </c>
      <c r="AA79" s="3">
        <f t="shared" ref="AA79:AA92" si="71">AA78+1</f>
        <v>3</v>
      </c>
      <c r="AB79" s="4">
        <v>176</v>
      </c>
      <c r="AC79" s="4" t="s">
        <v>42</v>
      </c>
      <c r="AD79" s="4">
        <v>1000</v>
      </c>
      <c r="AE79" s="6">
        <v>4160</v>
      </c>
      <c r="AF79" s="4" t="s">
        <v>37</v>
      </c>
      <c r="AG79" s="52">
        <v>0.102699999999999</v>
      </c>
      <c r="AH79" s="52">
        <v>9.96999999999999E-2</v>
      </c>
      <c r="AI79" s="52">
        <v>0.1043</v>
      </c>
      <c r="AJ79" s="6">
        <f t="shared" si="67"/>
        <v>0.10223333333333297</v>
      </c>
      <c r="AK79">
        <f t="shared" si="68"/>
        <v>2.3352373184182219E-3</v>
      </c>
      <c r="AL79">
        <f t="shared" si="69"/>
        <v>2.2842230046477634</v>
      </c>
    </row>
    <row r="80" spans="1:40">
      <c r="A80" s="3">
        <f t="shared" si="70"/>
        <v>4</v>
      </c>
      <c r="B80" s="4">
        <v>176</v>
      </c>
      <c r="C80" s="4" t="s">
        <v>42</v>
      </c>
      <c r="D80" s="4">
        <f t="shared" ref="D80:E80" si="72">D79/2</f>
        <v>500</v>
      </c>
      <c r="E80" s="6">
        <f t="shared" si="72"/>
        <v>2080</v>
      </c>
      <c r="F80" s="4" t="s">
        <v>39</v>
      </c>
      <c r="G80" s="52">
        <v>5.19999999999999E-2</v>
      </c>
      <c r="H80" s="52">
        <v>5.6399999999999999E-2</v>
      </c>
      <c r="I80" s="52">
        <v>5.4600000000000003E-2</v>
      </c>
      <c r="J80" s="6">
        <f t="shared" si="64"/>
        <v>5.4333333333333296E-2</v>
      </c>
      <c r="K80">
        <f t="shared" si="65"/>
        <v>2.2120880030716598E-3</v>
      </c>
      <c r="L80">
        <f t="shared" si="66"/>
        <v>4.0713276130153275</v>
      </c>
      <c r="AA80" s="3">
        <f t="shared" si="71"/>
        <v>4</v>
      </c>
      <c r="AB80" s="4">
        <v>176</v>
      </c>
      <c r="AC80" s="4" t="s">
        <v>42</v>
      </c>
      <c r="AD80" s="4">
        <f t="shared" ref="AD80:AE80" si="73">AD79/2</f>
        <v>500</v>
      </c>
      <c r="AE80" s="6">
        <f t="shared" si="73"/>
        <v>2080</v>
      </c>
      <c r="AF80" s="4" t="s">
        <v>37</v>
      </c>
      <c r="AG80" s="52">
        <v>5.6499999999999898E-2</v>
      </c>
      <c r="AH80" s="52">
        <v>5.2999999999999999E-2</v>
      </c>
      <c r="AI80" s="52">
        <v>4.9700000000000001E-2</v>
      </c>
      <c r="AJ80" s="6">
        <f t="shared" si="67"/>
        <v>5.306666666666663E-2</v>
      </c>
      <c r="AK80">
        <f t="shared" si="68"/>
        <v>3.4004901607463858E-3</v>
      </c>
      <c r="AL80">
        <f t="shared" si="69"/>
        <v>6.4079588456276166</v>
      </c>
    </row>
    <row r="81" spans="1:40">
      <c r="A81" s="3">
        <f t="shared" si="70"/>
        <v>5</v>
      </c>
      <c r="B81" s="4">
        <v>176</v>
      </c>
      <c r="C81" s="4" t="s">
        <v>42</v>
      </c>
      <c r="D81" s="4">
        <f t="shared" ref="D81:E81" si="74">D80/2</f>
        <v>250</v>
      </c>
      <c r="E81" s="6">
        <f t="shared" si="74"/>
        <v>1040</v>
      </c>
      <c r="F81" s="4" t="s">
        <v>39</v>
      </c>
      <c r="G81" s="52">
        <v>2.7799999999999998E-2</v>
      </c>
      <c r="H81" s="52">
        <v>2.7699999999999898E-2</v>
      </c>
      <c r="I81" s="52">
        <v>2.93E-2</v>
      </c>
      <c r="J81" s="6">
        <f t="shared" si="64"/>
        <v>2.8266666666666634E-2</v>
      </c>
      <c r="K81">
        <f t="shared" si="65"/>
        <v>8.9628864398328247E-4</v>
      </c>
      <c r="L81">
        <f t="shared" si="66"/>
        <v>3.1708324669219934</v>
      </c>
      <c r="AA81" s="3">
        <f t="shared" si="71"/>
        <v>5</v>
      </c>
      <c r="AB81" s="4">
        <v>176</v>
      </c>
      <c r="AC81" s="4" t="s">
        <v>42</v>
      </c>
      <c r="AD81" s="4">
        <f t="shared" ref="AD81:AE81" si="75">AD80/2</f>
        <v>250</v>
      </c>
      <c r="AE81" s="6">
        <f t="shared" si="75"/>
        <v>1040</v>
      </c>
      <c r="AF81" s="4" t="s">
        <v>37</v>
      </c>
      <c r="AG81" s="52">
        <v>3.3399999999999902E-2</v>
      </c>
      <c r="AH81" s="52">
        <v>2.5700000000000001E-2</v>
      </c>
      <c r="AI81" s="52">
        <v>3.0599999999999999E-2</v>
      </c>
      <c r="AJ81" s="6">
        <f t="shared" si="67"/>
        <v>2.9899999999999968E-2</v>
      </c>
      <c r="AK81">
        <f t="shared" si="68"/>
        <v>3.8974350539809706E-3</v>
      </c>
      <c r="AL81">
        <f t="shared" si="69"/>
        <v>13.034899846090218</v>
      </c>
    </row>
    <row r="82" spans="1:40">
      <c r="A82" s="3">
        <f t="shared" si="70"/>
        <v>6</v>
      </c>
      <c r="B82" s="4">
        <v>176</v>
      </c>
      <c r="C82" s="4" t="s">
        <v>42</v>
      </c>
      <c r="D82" s="4">
        <f t="shared" ref="D82:E82" si="76">D81/2</f>
        <v>125</v>
      </c>
      <c r="E82" s="6">
        <f t="shared" si="76"/>
        <v>520</v>
      </c>
      <c r="F82" s="4" t="s">
        <v>39</v>
      </c>
      <c r="G82" s="52">
        <v>1.5900000000000001E-2</v>
      </c>
      <c r="H82" s="52">
        <v>1.4800000000000001E-2</v>
      </c>
      <c r="I82" s="52">
        <v>1.4699999999999901E-2</v>
      </c>
      <c r="J82" s="6">
        <f t="shared" si="64"/>
        <v>1.5133333333333299E-2</v>
      </c>
      <c r="K82">
        <f t="shared" si="65"/>
        <v>6.6583281184797198E-4</v>
      </c>
      <c r="L82">
        <f t="shared" si="66"/>
        <v>4.3997762897443184</v>
      </c>
      <c r="AA82" s="3">
        <f t="shared" si="71"/>
        <v>6</v>
      </c>
      <c r="AB82" s="4">
        <v>176</v>
      </c>
      <c r="AC82" s="4" t="s">
        <v>42</v>
      </c>
      <c r="AD82" s="4">
        <f t="shared" ref="AD82:AE82" si="77">AD81/2</f>
        <v>125</v>
      </c>
      <c r="AE82" s="6">
        <f t="shared" si="77"/>
        <v>520</v>
      </c>
      <c r="AF82" s="4" t="s">
        <v>37</v>
      </c>
      <c r="AG82" s="52">
        <v>1.83E-2</v>
      </c>
      <c r="AH82" s="52">
        <v>1.9199999999999998E-2</v>
      </c>
      <c r="AI82" s="52">
        <v>1.9400000000000001E-2</v>
      </c>
      <c r="AJ82" s="6">
        <f t="shared" si="67"/>
        <v>1.8966666666666666E-2</v>
      </c>
      <c r="AK82">
        <f t="shared" si="68"/>
        <v>5.8594652770823123E-4</v>
      </c>
      <c r="AL82">
        <f t="shared" si="69"/>
        <v>3.0893490037340836</v>
      </c>
    </row>
    <row r="83" spans="1:40">
      <c r="A83" s="3">
        <f t="shared" si="70"/>
        <v>7</v>
      </c>
      <c r="B83" s="4">
        <v>176</v>
      </c>
      <c r="C83" s="4" t="s">
        <v>42</v>
      </c>
      <c r="D83" s="4">
        <f t="shared" ref="D83:E83" si="78">D82/2</f>
        <v>62.5</v>
      </c>
      <c r="E83" s="6">
        <f t="shared" si="78"/>
        <v>260</v>
      </c>
      <c r="F83" s="4" t="s">
        <v>39</v>
      </c>
      <c r="G83" s="52">
        <v>9.2999999999999992E-3</v>
      </c>
      <c r="H83" s="52">
        <v>9.2999999999999906E-3</v>
      </c>
      <c r="I83" s="52">
        <v>9.7000000000000003E-3</v>
      </c>
      <c r="J83" s="6">
        <f t="shared" si="64"/>
        <v>9.43333333333333E-3</v>
      </c>
      <c r="K83">
        <f t="shared" si="65"/>
        <v>2.3094010767585343E-4</v>
      </c>
      <c r="L83">
        <f t="shared" si="66"/>
        <v>2.4481283499207085</v>
      </c>
      <c r="AA83" s="3">
        <f t="shared" si="71"/>
        <v>7</v>
      </c>
      <c r="AB83" s="4">
        <v>176</v>
      </c>
      <c r="AC83" s="4" t="s">
        <v>42</v>
      </c>
      <c r="AD83" s="4">
        <f t="shared" ref="AD83:AE83" si="79">AD82/2</f>
        <v>62.5</v>
      </c>
      <c r="AE83" s="6">
        <f t="shared" si="79"/>
        <v>260</v>
      </c>
      <c r="AF83" s="4" t="s">
        <v>37</v>
      </c>
      <c r="AG83" s="52">
        <v>1.42999999999999E-2</v>
      </c>
      <c r="AH83" s="52">
        <v>1.49E-2</v>
      </c>
      <c r="AI83" s="52">
        <v>1.4999999999999999E-2</v>
      </c>
      <c r="AJ83" s="6">
        <f t="shared" si="67"/>
        <v>1.47333333333333E-2</v>
      </c>
      <c r="AK83">
        <f t="shared" si="68"/>
        <v>3.7859388972007549E-4</v>
      </c>
      <c r="AL83">
        <f t="shared" si="69"/>
        <v>2.5696417854303824</v>
      </c>
    </row>
    <row r="84" spans="1:40">
      <c r="A84" s="3">
        <f t="shared" si="70"/>
        <v>8</v>
      </c>
      <c r="B84" s="4">
        <v>176</v>
      </c>
      <c r="C84" s="4" t="s">
        <v>42</v>
      </c>
      <c r="D84" s="4">
        <f t="shared" ref="D84:E84" si="80">D83/2</f>
        <v>31.25</v>
      </c>
      <c r="E84" s="6">
        <f t="shared" si="80"/>
        <v>130</v>
      </c>
      <c r="F84" s="4" t="s">
        <v>39</v>
      </c>
      <c r="G84" s="52">
        <v>6.8999999999999903E-3</v>
      </c>
      <c r="H84" s="52">
        <v>7.1999999999999998E-3</v>
      </c>
      <c r="I84" s="52">
        <v>6.9999999999999897E-3</v>
      </c>
      <c r="J84" s="6">
        <f t="shared" si="64"/>
        <v>7.0333333333333263E-3</v>
      </c>
      <c r="K84">
        <f t="shared" si="65"/>
        <v>1.5275252316519989E-4</v>
      </c>
      <c r="L84">
        <f t="shared" si="66"/>
        <v>2.1718368222540292</v>
      </c>
      <c r="AA84" s="3">
        <f t="shared" si="71"/>
        <v>8</v>
      </c>
      <c r="AB84" s="4">
        <v>176</v>
      </c>
      <c r="AC84" s="4" t="s">
        <v>42</v>
      </c>
      <c r="AD84" s="4">
        <f t="shared" ref="AD84:AE84" si="81">AD83/2</f>
        <v>31.25</v>
      </c>
      <c r="AE84" s="6">
        <f t="shared" si="81"/>
        <v>130</v>
      </c>
      <c r="AF84" s="4" t="s">
        <v>37</v>
      </c>
      <c r="AG84" s="52">
        <v>1.21E-2</v>
      </c>
      <c r="AH84" s="52">
        <v>1.21999999999999E-2</v>
      </c>
      <c r="AI84" s="52">
        <v>1.2399999999999901E-2</v>
      </c>
      <c r="AJ84" s="6">
        <f t="shared" si="67"/>
        <v>1.2233333333333268E-2</v>
      </c>
      <c r="AK84">
        <f t="shared" si="68"/>
        <v>1.5275252316515153E-4</v>
      </c>
      <c r="AL84">
        <f t="shared" si="69"/>
        <v>1.2486582275080573</v>
      </c>
    </row>
    <row r="85" spans="1:40">
      <c r="A85" s="3">
        <f t="shared" si="70"/>
        <v>9</v>
      </c>
      <c r="B85" s="4">
        <v>176</v>
      </c>
      <c r="C85" s="4" t="s">
        <v>42</v>
      </c>
      <c r="D85" s="4">
        <f t="shared" ref="D85:E85" si="82">D84/2</f>
        <v>15.625</v>
      </c>
      <c r="E85" s="6">
        <f t="shared" si="82"/>
        <v>65</v>
      </c>
      <c r="F85" s="4" t="s">
        <v>39</v>
      </c>
      <c r="G85" s="52"/>
      <c r="H85" s="52">
        <v>6.1000000000000004E-3</v>
      </c>
      <c r="I85" s="52">
        <v>5.7999999999999996E-3</v>
      </c>
      <c r="J85" s="6">
        <f t="shared" si="64"/>
        <v>5.9500000000000004E-3</v>
      </c>
      <c r="K85">
        <f t="shared" si="65"/>
        <v>2.1213203435596479E-4</v>
      </c>
      <c r="L85">
        <f t="shared" si="66"/>
        <v>3.5652442748901643</v>
      </c>
      <c r="AA85" s="3">
        <f t="shared" si="71"/>
        <v>9</v>
      </c>
      <c r="AB85" s="4">
        <v>176</v>
      </c>
      <c r="AC85" s="4" t="s">
        <v>42</v>
      </c>
      <c r="AD85" s="4">
        <f t="shared" ref="AD85:AE85" si="83">AD84/2</f>
        <v>15.625</v>
      </c>
      <c r="AE85">
        <f t="shared" si="83"/>
        <v>65</v>
      </c>
      <c r="AF85" s="4" t="s">
        <v>37</v>
      </c>
      <c r="AG85" s="52">
        <v>1.39999999999999E-2</v>
      </c>
      <c r="AH85" s="52">
        <v>1.5699999999999999E-2</v>
      </c>
      <c r="AI85" s="52">
        <v>1.50999999999999E-2</v>
      </c>
      <c r="AJ85">
        <f t="shared" si="67"/>
        <v>1.4933333333333266E-2</v>
      </c>
      <c r="AK85">
        <f t="shared" si="68"/>
        <v>8.6216781042521484E-4</v>
      </c>
      <c r="AL85">
        <f t="shared" si="69"/>
        <v>5.7734451590974469</v>
      </c>
    </row>
    <row r="86" spans="1:40" ht="12.75">
      <c r="A86" s="3">
        <f t="shared" si="70"/>
        <v>10</v>
      </c>
      <c r="B86" s="4">
        <v>176</v>
      </c>
      <c r="C86" s="4" t="s">
        <v>42</v>
      </c>
      <c r="D86" s="4">
        <f t="shared" ref="D86:E86" si="84">D85/2</f>
        <v>7.8125</v>
      </c>
      <c r="E86" s="53">
        <f t="shared" si="84"/>
        <v>32.5</v>
      </c>
      <c r="F86" s="4" t="s">
        <v>39</v>
      </c>
      <c r="G86" s="52">
        <v>6.3E-3</v>
      </c>
      <c r="H86" s="52">
        <v>5.8999999999999999E-3</v>
      </c>
      <c r="I86" s="52">
        <v>5.8999999999999903E-3</v>
      </c>
      <c r="J86" s="53">
        <f t="shared" si="64"/>
        <v>6.0333333333333307E-3</v>
      </c>
      <c r="K86">
        <f t="shared" si="65"/>
        <v>2.3094010767585316E-4</v>
      </c>
      <c r="L86">
        <f t="shared" si="66"/>
        <v>3.8277365913124846</v>
      </c>
      <c r="AA86" s="3">
        <f t="shared" si="71"/>
        <v>10</v>
      </c>
      <c r="AB86" s="4">
        <v>176</v>
      </c>
      <c r="AC86" s="4" t="s">
        <v>42</v>
      </c>
      <c r="AD86" s="4">
        <f t="shared" ref="AD86:AE86" si="85">AD85/2</f>
        <v>7.8125</v>
      </c>
      <c r="AE86">
        <f t="shared" si="85"/>
        <v>32.5</v>
      </c>
      <c r="AF86" s="4" t="s">
        <v>37</v>
      </c>
      <c r="AG86" s="52">
        <v>1.61E-2</v>
      </c>
      <c r="AH86" s="52">
        <v>1.6199999999999899E-2</v>
      </c>
      <c r="AI86" s="52">
        <v>1.6199999999999999E-2</v>
      </c>
      <c r="AJ86">
        <f t="shared" si="67"/>
        <v>1.6166666666666631E-2</v>
      </c>
      <c r="AK86">
        <f t="shared" si="68"/>
        <v>5.7735026918933183E-5</v>
      </c>
      <c r="AL86">
        <f t="shared" si="69"/>
        <v>0.35712387784907201</v>
      </c>
    </row>
    <row r="87" spans="1:40">
      <c r="A87" s="3">
        <f t="shared" si="70"/>
        <v>11</v>
      </c>
      <c r="B87" s="4">
        <v>176</v>
      </c>
      <c r="C87" s="4" t="s">
        <v>42</v>
      </c>
      <c r="D87" s="4">
        <f t="shared" ref="D87:E87" si="86">D86/2</f>
        <v>3.90625</v>
      </c>
      <c r="E87" s="4">
        <f t="shared" si="86"/>
        <v>16.25</v>
      </c>
      <c r="F87" s="4" t="s">
        <v>39</v>
      </c>
      <c r="G87" s="52">
        <v>6.1000000000000004E-3</v>
      </c>
      <c r="H87" s="52">
        <v>5.5999999999999999E-3</v>
      </c>
      <c r="I87" s="52">
        <v>5.7999999999999996E-3</v>
      </c>
      <c r="J87">
        <f t="shared" si="64"/>
        <v>5.8333333333333336E-3</v>
      </c>
      <c r="K87">
        <f t="shared" si="65"/>
        <v>2.5166114784235856E-4</v>
      </c>
      <c r="L87">
        <f t="shared" si="66"/>
        <v>4.3141911058690035</v>
      </c>
      <c r="AA87" s="3">
        <f t="shared" si="71"/>
        <v>11</v>
      </c>
      <c r="AB87" s="4">
        <v>176</v>
      </c>
      <c r="AC87" s="4" t="s">
        <v>42</v>
      </c>
      <c r="AD87" s="4">
        <f t="shared" ref="AD87:AE87" si="87">AD86/2</f>
        <v>3.90625</v>
      </c>
      <c r="AE87" s="4">
        <f t="shared" si="87"/>
        <v>16.25</v>
      </c>
      <c r="AF87" s="4" t="s">
        <v>37</v>
      </c>
      <c r="AG87" s="52">
        <v>1.41E-2</v>
      </c>
      <c r="AH87" s="52">
        <v>1.38E-2</v>
      </c>
      <c r="AI87" s="52">
        <v>1.3899999999999999E-2</v>
      </c>
      <c r="AJ87">
        <f t="shared" si="67"/>
        <v>1.3933333333333334E-2</v>
      </c>
      <c r="AK87">
        <f t="shared" si="68"/>
        <v>1.5275252316519468E-4</v>
      </c>
      <c r="AL87">
        <f t="shared" si="69"/>
        <v>1.0963099748698182</v>
      </c>
    </row>
    <row r="88" spans="1:40">
      <c r="A88" s="3">
        <f t="shared" si="70"/>
        <v>12</v>
      </c>
      <c r="B88" s="4">
        <v>176</v>
      </c>
      <c r="C88" s="4" t="s">
        <v>42</v>
      </c>
      <c r="D88" s="4">
        <f t="shared" ref="D88:E88" si="88">D87/2</f>
        <v>1.953125</v>
      </c>
      <c r="E88" s="4">
        <f t="shared" si="88"/>
        <v>8.125</v>
      </c>
      <c r="F88" s="4" t="s">
        <v>39</v>
      </c>
      <c r="G88" s="52">
        <v>9.5999999999999992E-3</v>
      </c>
      <c r="H88" s="52">
        <v>6.3E-3</v>
      </c>
      <c r="I88" s="52">
        <v>5.4000000000000003E-3</v>
      </c>
      <c r="J88">
        <f t="shared" si="64"/>
        <v>7.0999999999999995E-3</v>
      </c>
      <c r="K88">
        <f t="shared" si="65"/>
        <v>2.2113344387495975E-3</v>
      </c>
      <c r="L88">
        <f t="shared" si="66"/>
        <v>31.145555475346448</v>
      </c>
      <c r="AA88" s="3">
        <f t="shared" si="71"/>
        <v>12</v>
      </c>
      <c r="AB88" s="4">
        <v>176</v>
      </c>
      <c r="AC88" s="4" t="s">
        <v>42</v>
      </c>
      <c r="AD88" s="4">
        <f t="shared" ref="AD88:AE88" si="89">AD87/2</f>
        <v>1.953125</v>
      </c>
      <c r="AE88" s="4">
        <f t="shared" si="89"/>
        <v>8.125</v>
      </c>
      <c r="AF88" s="4" t="s">
        <v>37</v>
      </c>
      <c r="AG88" s="52">
        <v>1.12999999999999E-2</v>
      </c>
      <c r="AH88" s="52">
        <v>1.09E-2</v>
      </c>
      <c r="AI88" s="52">
        <v>1.09E-2</v>
      </c>
      <c r="AJ88">
        <f t="shared" si="67"/>
        <v>1.10333333333333E-2</v>
      </c>
      <c r="AK88">
        <f t="shared" si="68"/>
        <v>2.3094010767579282E-4</v>
      </c>
      <c r="AL88">
        <f t="shared" si="69"/>
        <v>2.0931127583908782</v>
      </c>
    </row>
    <row r="89" spans="1:40">
      <c r="A89" s="3">
        <f t="shared" si="70"/>
        <v>13</v>
      </c>
      <c r="B89" s="4">
        <v>176</v>
      </c>
      <c r="C89" s="4" t="s">
        <v>42</v>
      </c>
      <c r="D89" s="4">
        <f t="shared" ref="D89:E89" si="90">D88/2</f>
        <v>0.9765625</v>
      </c>
      <c r="E89" s="4">
        <f t="shared" si="90"/>
        <v>4.0625</v>
      </c>
      <c r="F89" s="4" t="s">
        <v>39</v>
      </c>
      <c r="G89" s="52">
        <v>5.4000000000000003E-3</v>
      </c>
      <c r="H89" s="52">
        <v>5.2999999999999896E-3</v>
      </c>
      <c r="I89" s="52">
        <v>5.1999999999999998E-3</v>
      </c>
      <c r="J89">
        <f t="shared" si="64"/>
        <v>5.2999999999999966E-3</v>
      </c>
      <c r="K89">
        <f t="shared" si="65"/>
        <v>1.0000000000000026E-4</v>
      </c>
      <c r="L89">
        <f t="shared" si="66"/>
        <v>1.8867924528301949</v>
      </c>
      <c r="AA89" s="3">
        <f t="shared" si="71"/>
        <v>13</v>
      </c>
      <c r="AB89" s="4">
        <v>176</v>
      </c>
      <c r="AC89" s="4" t="s">
        <v>42</v>
      </c>
      <c r="AD89" s="4">
        <f t="shared" ref="AD89:AE89" si="91">AD88/2</f>
        <v>0.9765625</v>
      </c>
      <c r="AE89" s="4">
        <f t="shared" si="91"/>
        <v>4.0625</v>
      </c>
      <c r="AF89" s="4" t="s">
        <v>37</v>
      </c>
      <c r="AG89" s="52">
        <v>8.9999999999999993E-3</v>
      </c>
      <c r="AH89" s="52">
        <v>1.16999999999999E-2</v>
      </c>
      <c r="AI89" s="52">
        <v>1.2899999999999899E-2</v>
      </c>
      <c r="AJ89">
        <f t="shared" si="67"/>
        <v>1.1199999999999932E-2</v>
      </c>
      <c r="AK89">
        <f t="shared" si="68"/>
        <v>1.9974984355437628E-3</v>
      </c>
      <c r="AL89">
        <f t="shared" si="69"/>
        <v>17.834807460212275</v>
      </c>
    </row>
    <row r="90" spans="1:40">
      <c r="A90" s="3">
        <f t="shared" si="70"/>
        <v>14</v>
      </c>
      <c r="B90" s="4">
        <v>176</v>
      </c>
      <c r="C90" s="4" t="s">
        <v>42</v>
      </c>
      <c r="D90" s="4">
        <f t="shared" ref="D90:E90" si="92">D89/2</f>
        <v>0.48828125</v>
      </c>
      <c r="E90" s="4">
        <f t="shared" si="92"/>
        <v>2.03125</v>
      </c>
      <c r="F90" s="4" t="s">
        <v>39</v>
      </c>
      <c r="G90" s="52">
        <v>5.6999999999999898E-3</v>
      </c>
      <c r="H90" s="52">
        <v>5.7000000000000002E-3</v>
      </c>
      <c r="I90" s="52">
        <v>5.1000000000000004E-3</v>
      </c>
      <c r="J90">
        <f t="shared" si="64"/>
        <v>5.4999999999999971E-3</v>
      </c>
      <c r="K90">
        <f t="shared" si="65"/>
        <v>3.4641016151377237E-4</v>
      </c>
      <c r="L90">
        <f t="shared" si="66"/>
        <v>6.2983665729776828</v>
      </c>
      <c r="AA90" s="3">
        <f t="shared" si="71"/>
        <v>14</v>
      </c>
      <c r="AB90" s="4">
        <v>176</v>
      </c>
      <c r="AC90" s="4" t="s">
        <v>42</v>
      </c>
      <c r="AD90" s="4">
        <f t="shared" ref="AD90:AE90" si="93">AD89/2</f>
        <v>0.48828125</v>
      </c>
      <c r="AE90" s="4">
        <f t="shared" si="93"/>
        <v>2.03125</v>
      </c>
      <c r="AF90" s="4" t="s">
        <v>37</v>
      </c>
      <c r="AG90" s="52">
        <v>9.5999999999999905E-3</v>
      </c>
      <c r="AH90" s="52">
        <v>1.14E-2</v>
      </c>
      <c r="AI90" s="52">
        <v>1.32E-2</v>
      </c>
      <c r="AJ90">
        <f t="shared" si="67"/>
        <v>1.1399999999999999E-2</v>
      </c>
      <c r="AK90">
        <f t="shared" si="68"/>
        <v>1.8000000000000047E-3</v>
      </c>
      <c r="AL90">
        <f t="shared" si="69"/>
        <v>15.78947368421057</v>
      </c>
    </row>
    <row r="91" spans="1:40">
      <c r="A91" s="3">
        <f t="shared" si="70"/>
        <v>15</v>
      </c>
      <c r="B91" s="4">
        <v>176</v>
      </c>
      <c r="C91" s="4" t="s">
        <v>42</v>
      </c>
      <c r="D91" s="4">
        <f t="shared" ref="D91:E91" si="94">D90/2</f>
        <v>0.244140625</v>
      </c>
      <c r="E91" s="4">
        <f t="shared" si="94"/>
        <v>1.015625</v>
      </c>
      <c r="F91" s="4" t="s">
        <v>39</v>
      </c>
      <c r="G91" s="52">
        <v>4.8999999999999998E-3</v>
      </c>
      <c r="H91" s="52">
        <v>4.79999999999999E-3</v>
      </c>
      <c r="I91" s="52">
        <v>5.1000000000000004E-3</v>
      </c>
      <c r="J91">
        <f t="shared" si="64"/>
        <v>4.9333333333333304E-3</v>
      </c>
      <c r="K91">
        <f t="shared" si="65"/>
        <v>1.5275252316519924E-4</v>
      </c>
      <c r="L91">
        <f t="shared" si="66"/>
        <v>3.096334929024311</v>
      </c>
      <c r="AA91" s="3">
        <f t="shared" si="71"/>
        <v>15</v>
      </c>
      <c r="AB91" s="4">
        <v>176</v>
      </c>
      <c r="AC91" s="4" t="s">
        <v>42</v>
      </c>
      <c r="AD91" s="4">
        <f t="shared" ref="AD91:AE91" si="95">AD90/2</f>
        <v>0.244140625</v>
      </c>
      <c r="AE91" s="4">
        <f t="shared" si="95"/>
        <v>1.015625</v>
      </c>
      <c r="AF91" s="4" t="s">
        <v>37</v>
      </c>
      <c r="AG91" s="52">
        <v>9.39999999999999E-3</v>
      </c>
      <c r="AH91" s="52">
        <v>1.0999999999999999E-2</v>
      </c>
      <c r="AI91" s="52">
        <v>1.2500000000000001E-2</v>
      </c>
      <c r="AJ91">
        <f t="shared" si="67"/>
        <v>1.0966666666666661E-2</v>
      </c>
      <c r="AK91">
        <f t="shared" si="68"/>
        <v>1.5502687938978034E-3</v>
      </c>
      <c r="AL91">
        <f t="shared" si="69"/>
        <v>14.136189610010371</v>
      </c>
    </row>
    <row r="92" spans="1:40">
      <c r="A92" s="3">
        <f t="shared" si="70"/>
        <v>16</v>
      </c>
      <c r="B92" s="4">
        <v>176</v>
      </c>
      <c r="C92" s="4" t="s">
        <v>42</v>
      </c>
      <c r="D92" s="4">
        <f t="shared" ref="D92:E92" si="96">D91/2</f>
        <v>0.1220703125</v>
      </c>
      <c r="E92" s="4">
        <f t="shared" si="96"/>
        <v>0.5078125</v>
      </c>
      <c r="F92" s="4" t="s">
        <v>39</v>
      </c>
      <c r="G92" s="52">
        <v>4.5999999999999999E-3</v>
      </c>
      <c r="H92" s="52">
        <v>4.4999999999999997E-3</v>
      </c>
      <c r="I92" s="52">
        <v>4.8999999999999998E-3</v>
      </c>
      <c r="J92">
        <f t="shared" si="64"/>
        <v>4.6666666666666671E-3</v>
      </c>
      <c r="K92">
        <f t="shared" si="65"/>
        <v>2.0816659994661336E-4</v>
      </c>
      <c r="L92">
        <f t="shared" si="66"/>
        <v>4.4607128559988576</v>
      </c>
      <c r="AA92" s="3">
        <f t="shared" si="71"/>
        <v>16</v>
      </c>
      <c r="AB92" s="4">
        <v>176</v>
      </c>
      <c r="AC92" s="4" t="s">
        <v>42</v>
      </c>
      <c r="AD92" s="4">
        <f t="shared" ref="AD92:AE92" si="97">AD91/2</f>
        <v>0.1220703125</v>
      </c>
      <c r="AE92" s="4">
        <f t="shared" si="97"/>
        <v>0.5078125</v>
      </c>
      <c r="AF92" s="4" t="s">
        <v>37</v>
      </c>
      <c r="AG92" s="52">
        <v>1.0800000000000001E-2</v>
      </c>
      <c r="AH92" s="52">
        <v>1.09E-2</v>
      </c>
      <c r="AI92" s="52">
        <v>1.14E-2</v>
      </c>
      <c r="AJ92">
        <f t="shared" si="67"/>
        <v>1.1033333333333334E-2</v>
      </c>
      <c r="AK92">
        <f t="shared" si="68"/>
        <v>3.2145502536643189E-4</v>
      </c>
      <c r="AL92">
        <f t="shared" si="69"/>
        <v>2.9134896558891104</v>
      </c>
    </row>
    <row r="93" spans="1:40">
      <c r="A93" s="2" t="s">
        <v>30</v>
      </c>
      <c r="B93" s="2" t="s">
        <v>31</v>
      </c>
      <c r="C93" s="2" t="s">
        <v>32</v>
      </c>
      <c r="D93" s="2" t="s">
        <v>33</v>
      </c>
      <c r="E93" s="2" t="s">
        <v>34</v>
      </c>
      <c r="F93" s="2" t="s">
        <v>35</v>
      </c>
      <c r="G93" s="5">
        <v>1</v>
      </c>
      <c r="H93" s="5">
        <v>2</v>
      </c>
      <c r="I93" s="5">
        <v>3</v>
      </c>
      <c r="J93" s="5" t="s">
        <v>61</v>
      </c>
      <c r="K93" s="5" t="s">
        <v>62</v>
      </c>
      <c r="L93" s="5" t="s">
        <v>63</v>
      </c>
      <c r="M93" s="5" t="s">
        <v>64</v>
      </c>
      <c r="N93" s="5" t="s">
        <v>65</v>
      </c>
      <c r="AA93" s="2" t="s">
        <v>30</v>
      </c>
      <c r="AB93" s="2" t="s">
        <v>31</v>
      </c>
      <c r="AC93" s="2" t="s">
        <v>32</v>
      </c>
      <c r="AD93" s="2" t="s">
        <v>33</v>
      </c>
      <c r="AE93" s="2" t="s">
        <v>34</v>
      </c>
      <c r="AF93" s="2" t="s">
        <v>35</v>
      </c>
      <c r="AG93" s="5">
        <v>1</v>
      </c>
      <c r="AH93" s="5">
        <v>2</v>
      </c>
      <c r="AI93" s="5">
        <v>3</v>
      </c>
      <c r="AJ93" s="5" t="s">
        <v>61</v>
      </c>
      <c r="AK93" s="5" t="s">
        <v>62</v>
      </c>
      <c r="AL93" s="5" t="s">
        <v>63</v>
      </c>
      <c r="AM93" s="5" t="s">
        <v>64</v>
      </c>
      <c r="AN93" s="5" t="s">
        <v>65</v>
      </c>
    </row>
    <row r="94" spans="1:40">
      <c r="A94" s="3">
        <v>1</v>
      </c>
      <c r="B94" s="4">
        <v>603</v>
      </c>
      <c r="C94" s="4" t="s">
        <v>36</v>
      </c>
      <c r="D94" s="4"/>
      <c r="E94" s="3"/>
      <c r="F94" s="4" t="s">
        <v>39</v>
      </c>
      <c r="G94" s="52">
        <v>5.5999999999999999E-3</v>
      </c>
      <c r="H94" s="52">
        <v>4.8999999999999998E-3</v>
      </c>
      <c r="I94" s="52">
        <v>5.0000000000000001E-3</v>
      </c>
      <c r="J94">
        <f>AVERAGE(G94:I94)</f>
        <v>5.1666666666666666E-3</v>
      </c>
      <c r="K94">
        <f>STDEV(G94:I94)</f>
        <v>3.7859388972001824E-4</v>
      </c>
      <c r="L94">
        <f>(K94/J94)*100</f>
        <v>7.327623672000354</v>
      </c>
      <c r="AA94" s="3">
        <v>1</v>
      </c>
      <c r="AB94" s="4">
        <v>603</v>
      </c>
      <c r="AC94" s="4" t="s">
        <v>36</v>
      </c>
      <c r="AD94" s="4"/>
      <c r="AE94" s="3"/>
      <c r="AF94" s="4" t="s">
        <v>37</v>
      </c>
      <c r="AG94" s="52">
        <v>1.34E-2</v>
      </c>
      <c r="AH94" s="52">
        <v>1.0999999999999999E-2</v>
      </c>
      <c r="AI94" s="52">
        <v>1.1599999999999999E-2</v>
      </c>
      <c r="AJ94">
        <f>AVERAGE(AG94:AI94)</f>
        <v>1.1999999999999999E-2</v>
      </c>
      <c r="AK94">
        <f>STDEV(AG94:AI94)</f>
        <v>1.2489995996796802E-3</v>
      </c>
      <c r="AL94">
        <f>(AK94/AJ94)*100</f>
        <v>10.40832999733067</v>
      </c>
    </row>
    <row r="95" spans="1:40">
      <c r="A95" s="3">
        <f>A94+1</f>
        <v>2</v>
      </c>
      <c r="B95" s="4">
        <v>603</v>
      </c>
      <c r="C95" s="4" t="s">
        <v>36</v>
      </c>
      <c r="D95" s="4"/>
      <c r="E95" s="3"/>
      <c r="F95" s="4" t="s">
        <v>68</v>
      </c>
      <c r="G95" s="52">
        <v>5.1999999999999998E-3</v>
      </c>
      <c r="H95" s="52">
        <v>5.3999999999999899E-3</v>
      </c>
      <c r="I95" s="52">
        <v>4.9999999999999897E-3</v>
      </c>
      <c r="J95">
        <f t="shared" ref="J95:J109" si="98">AVERAGE(G95:I95)</f>
        <v>5.1999999999999928E-3</v>
      </c>
      <c r="K95">
        <f t="shared" ref="K95:K109" si="99">STDEV(G95:I95)</f>
        <v>2.0000000000000009E-4</v>
      </c>
      <c r="L95">
        <f t="shared" ref="L95:L109" si="100">(K95/J95)*100</f>
        <v>3.8461538461538534</v>
      </c>
      <c r="M95">
        <f>J95+(3.3*K95)</f>
        <v>5.8599999999999928E-3</v>
      </c>
      <c r="N95">
        <f>(M95-0.0051)/(2*10^-5)</f>
        <v>37.999999999999616</v>
      </c>
      <c r="AA95" s="3">
        <f>AA94+1</f>
        <v>2</v>
      </c>
      <c r="AB95" s="4">
        <v>603</v>
      </c>
      <c r="AC95" s="4" t="s">
        <v>36</v>
      </c>
      <c r="AD95" s="4"/>
      <c r="AE95" s="3"/>
      <c r="AF95" s="4" t="s">
        <v>71</v>
      </c>
      <c r="AG95" s="52">
        <v>1.16999999999999E-2</v>
      </c>
      <c r="AH95" s="52">
        <v>1.09E-2</v>
      </c>
      <c r="AI95" s="52">
        <v>1.0500000000000001E-2</v>
      </c>
      <c r="AJ95">
        <f t="shared" ref="AJ95:AJ109" si="101">AVERAGE(AG95:AI95)</f>
        <v>1.10333333333333E-2</v>
      </c>
      <c r="AK95">
        <f t="shared" ref="AK95:AK109" si="102">STDEV(AG95:AI95)</f>
        <v>6.1101009266072365E-4</v>
      </c>
      <c r="AL95">
        <f t="shared" ref="AL95:AL109" si="103">(AK95/AJ95)*100</f>
        <v>5.5378558247195668</v>
      </c>
      <c r="AM95">
        <f>AJ95+(3.3*AK95)</f>
        <v>1.3049666639113687E-2</v>
      </c>
      <c r="AN95">
        <f>(AM95-0.0076)/(2*10^-5)</f>
        <v>272.48333195568432</v>
      </c>
    </row>
    <row r="96" spans="1:40">
      <c r="A96" s="3">
        <f t="shared" ref="A96:A109" si="104">A95+1</f>
        <v>3</v>
      </c>
      <c r="B96" s="4">
        <v>176</v>
      </c>
      <c r="C96" s="4" t="s">
        <v>42</v>
      </c>
      <c r="D96" s="4">
        <v>1000</v>
      </c>
      <c r="E96" s="6">
        <v>4160</v>
      </c>
      <c r="F96" s="4" t="s">
        <v>39</v>
      </c>
      <c r="G96" s="52">
        <v>9.74E-2</v>
      </c>
      <c r="H96" s="52">
        <v>0.1021</v>
      </c>
      <c r="I96" s="52">
        <v>0.1084</v>
      </c>
      <c r="J96" s="6">
        <f t="shared" si="98"/>
        <v>0.10263333333333334</v>
      </c>
      <c r="K96">
        <f t="shared" si="99"/>
        <v>5.5193598662646838E-3</v>
      </c>
      <c r="L96">
        <f t="shared" si="100"/>
        <v>5.3777458911315525</v>
      </c>
      <c r="AA96" s="3">
        <f t="shared" ref="AA96:AA109" si="105">AA95+1</f>
        <v>3</v>
      </c>
      <c r="AB96" s="4">
        <v>176</v>
      </c>
      <c r="AC96" s="4" t="s">
        <v>42</v>
      </c>
      <c r="AD96" s="4">
        <v>1000</v>
      </c>
      <c r="AE96" s="6">
        <v>4160</v>
      </c>
      <c r="AF96" s="4" t="s">
        <v>37</v>
      </c>
      <c r="AG96" s="52">
        <v>9.0499999999999997E-2</v>
      </c>
      <c r="AH96" s="52">
        <v>9.1299999999999895E-2</v>
      </c>
      <c r="AI96" s="52">
        <v>9.3599999999999905E-2</v>
      </c>
      <c r="AJ96" s="6">
        <f t="shared" si="101"/>
        <v>9.1799999999999937E-2</v>
      </c>
      <c r="AK96">
        <f t="shared" si="102"/>
        <v>1.6093476939430728E-3</v>
      </c>
      <c r="AL96">
        <f t="shared" si="103"/>
        <v>1.753102063118817</v>
      </c>
    </row>
    <row r="97" spans="1:40">
      <c r="A97" s="3">
        <f t="shared" si="104"/>
        <v>4</v>
      </c>
      <c r="B97" s="4">
        <v>176</v>
      </c>
      <c r="C97" s="4" t="s">
        <v>42</v>
      </c>
      <c r="D97" s="4">
        <f t="shared" ref="D97:E97" si="106">D96/2</f>
        <v>500</v>
      </c>
      <c r="E97" s="6">
        <f t="shared" si="106"/>
        <v>2080</v>
      </c>
      <c r="F97" s="4" t="s">
        <v>39</v>
      </c>
      <c r="G97" s="52">
        <v>4.6100000000000002E-2</v>
      </c>
      <c r="H97" s="52">
        <v>5.4599999999999899E-2</v>
      </c>
      <c r="I97" s="52">
        <v>5.5500000000000001E-2</v>
      </c>
      <c r="J97" s="6">
        <f t="shared" si="98"/>
        <v>5.2066666666666629E-2</v>
      </c>
      <c r="K97">
        <f t="shared" si="99"/>
        <v>5.1868423277879839E-3</v>
      </c>
      <c r="L97">
        <f t="shared" si="100"/>
        <v>9.9619250853802583</v>
      </c>
      <c r="AA97" s="3">
        <f t="shared" si="105"/>
        <v>4</v>
      </c>
      <c r="AB97" s="4">
        <v>176</v>
      </c>
      <c r="AC97" s="4" t="s">
        <v>42</v>
      </c>
      <c r="AD97" s="4">
        <f t="shared" ref="AD97:AE97" si="107">AD96/2</f>
        <v>500</v>
      </c>
      <c r="AE97" s="6">
        <f t="shared" si="107"/>
        <v>2080</v>
      </c>
      <c r="AF97" s="4" t="s">
        <v>37</v>
      </c>
      <c r="AG97" s="52">
        <v>4.87E-2</v>
      </c>
      <c r="AH97" s="52">
        <v>4.8899999999999999E-2</v>
      </c>
      <c r="AI97" s="52">
        <v>5.0699999999999898E-2</v>
      </c>
      <c r="AJ97" s="6">
        <f t="shared" si="101"/>
        <v>4.9433333333333294E-2</v>
      </c>
      <c r="AK97">
        <f t="shared" si="102"/>
        <v>1.1015141094571619E-3</v>
      </c>
      <c r="AL97">
        <f t="shared" si="103"/>
        <v>2.2282820825161758</v>
      </c>
    </row>
    <row r="98" spans="1:40">
      <c r="A98" s="3">
        <f t="shared" si="104"/>
        <v>5</v>
      </c>
      <c r="B98" s="4">
        <v>176</v>
      </c>
      <c r="C98" s="4" t="s">
        <v>42</v>
      </c>
      <c r="D98" s="4">
        <f t="shared" ref="D98:E98" si="108">D97/2</f>
        <v>250</v>
      </c>
      <c r="E98" s="6">
        <f t="shared" si="108"/>
        <v>1040</v>
      </c>
      <c r="F98" s="4" t="s">
        <v>39</v>
      </c>
      <c r="G98" s="52">
        <v>2.6200000000000001E-2</v>
      </c>
      <c r="H98" s="52">
        <v>2.8999999999999901E-2</v>
      </c>
      <c r="I98" s="52">
        <v>3.1300000000000001E-2</v>
      </c>
      <c r="J98" s="6">
        <f t="shared" si="98"/>
        <v>2.8833333333333305E-2</v>
      </c>
      <c r="K98">
        <f t="shared" si="99"/>
        <v>2.5540817005987333E-3</v>
      </c>
      <c r="L98">
        <f t="shared" si="100"/>
        <v>8.8580868228857881</v>
      </c>
      <c r="AA98" s="3">
        <f t="shared" si="105"/>
        <v>5</v>
      </c>
      <c r="AB98" s="4">
        <v>176</v>
      </c>
      <c r="AC98" s="4" t="s">
        <v>42</v>
      </c>
      <c r="AD98" s="4">
        <f t="shared" ref="AD98:AE98" si="109">AD97/2</f>
        <v>250</v>
      </c>
      <c r="AE98" s="6">
        <f t="shared" si="109"/>
        <v>1040</v>
      </c>
      <c r="AF98" s="4" t="s">
        <v>37</v>
      </c>
      <c r="AG98" s="52">
        <v>3.4199999999999897E-2</v>
      </c>
      <c r="AH98" s="52">
        <v>2.7899999999999901E-2</v>
      </c>
      <c r="AI98" s="52">
        <v>2.8299999999999999E-2</v>
      </c>
      <c r="AJ98" s="6">
        <f t="shared" si="101"/>
        <v>3.0133333333333262E-2</v>
      </c>
      <c r="AK98">
        <f t="shared" si="102"/>
        <v>3.5275109260402213E-3</v>
      </c>
      <c r="AL98">
        <f t="shared" si="103"/>
        <v>11.706341568717576</v>
      </c>
    </row>
    <row r="99" spans="1:40">
      <c r="A99" s="3">
        <f t="shared" si="104"/>
        <v>6</v>
      </c>
      <c r="B99" s="4">
        <v>176</v>
      </c>
      <c r="C99" s="4" t="s">
        <v>42</v>
      </c>
      <c r="D99" s="4">
        <f t="shared" ref="D99:E99" si="110">D98/2</f>
        <v>125</v>
      </c>
      <c r="E99" s="6">
        <f t="shared" si="110"/>
        <v>520</v>
      </c>
      <c r="F99" s="4" t="s">
        <v>39</v>
      </c>
      <c r="G99" s="52">
        <v>1.55E-2</v>
      </c>
      <c r="H99" s="52">
        <v>1.6500000000000001E-2</v>
      </c>
      <c r="I99" s="52">
        <v>1.84E-2</v>
      </c>
      <c r="J99" s="6">
        <f t="shared" si="98"/>
        <v>1.6799999999999999E-2</v>
      </c>
      <c r="K99">
        <f t="shared" si="99"/>
        <v>1.4730919862656234E-3</v>
      </c>
      <c r="L99">
        <f t="shared" si="100"/>
        <v>8.7684046801525213</v>
      </c>
      <c r="AA99" s="3">
        <f t="shared" si="105"/>
        <v>6</v>
      </c>
      <c r="AB99" s="4">
        <v>176</v>
      </c>
      <c r="AC99" s="4" t="s">
        <v>42</v>
      </c>
      <c r="AD99" s="4">
        <f t="shared" ref="AD99:AE99" si="111">AD98/2</f>
        <v>125</v>
      </c>
      <c r="AE99" s="6">
        <f t="shared" si="111"/>
        <v>520</v>
      </c>
      <c r="AF99" s="4" t="s">
        <v>37</v>
      </c>
      <c r="AG99" s="52">
        <v>1.02999999999999E-2</v>
      </c>
      <c r="AH99" s="52">
        <v>2.1100000000000001E-2</v>
      </c>
      <c r="AI99" s="52">
        <v>2.0699999999999899E-2</v>
      </c>
      <c r="AJ99" s="6">
        <f t="shared" si="101"/>
        <v>1.73666666666666E-2</v>
      </c>
      <c r="AK99">
        <f t="shared" si="102"/>
        <v>6.123180001709385E-3</v>
      </c>
      <c r="AL99">
        <f t="shared" si="103"/>
        <v>35.258234174910221</v>
      </c>
    </row>
    <row r="100" spans="1:40">
      <c r="A100" s="3">
        <f t="shared" si="104"/>
        <v>7</v>
      </c>
      <c r="B100" s="4">
        <v>176</v>
      </c>
      <c r="C100" s="4" t="s">
        <v>42</v>
      </c>
      <c r="D100" s="4">
        <f t="shared" ref="D100:E100" si="112">D99/2</f>
        <v>62.5</v>
      </c>
      <c r="E100" s="6">
        <f t="shared" si="112"/>
        <v>260</v>
      </c>
      <c r="F100" s="4" t="s">
        <v>39</v>
      </c>
      <c r="G100" s="52">
        <v>1.04E-2</v>
      </c>
      <c r="H100" s="52">
        <v>1.0099999999999901E-2</v>
      </c>
      <c r="I100" s="52">
        <v>1.0200000000000001E-2</v>
      </c>
      <c r="J100" s="6">
        <f t="shared" si="98"/>
        <v>1.0233333333333301E-2</v>
      </c>
      <c r="K100">
        <f t="shared" si="99"/>
        <v>1.5275252316523764E-4</v>
      </c>
      <c r="L100">
        <f t="shared" si="100"/>
        <v>1.4926956661098187</v>
      </c>
      <c r="AA100" s="3">
        <f t="shared" si="105"/>
        <v>7</v>
      </c>
      <c r="AB100" s="4">
        <v>176</v>
      </c>
      <c r="AC100" s="4" t="s">
        <v>42</v>
      </c>
      <c r="AD100" s="4">
        <f t="shared" ref="AD100:AE100" si="113">AD99/2</f>
        <v>62.5</v>
      </c>
      <c r="AE100" s="6">
        <f t="shared" si="113"/>
        <v>260</v>
      </c>
      <c r="AF100" s="4" t="s">
        <v>37</v>
      </c>
      <c r="AG100" s="52">
        <v>1.6299999999999999E-2</v>
      </c>
      <c r="AH100" s="52">
        <v>1.5699999999999999E-2</v>
      </c>
      <c r="AI100" s="52">
        <v>1.39999999999999E-2</v>
      </c>
      <c r="AJ100" s="6">
        <f t="shared" si="101"/>
        <v>1.5333333333333301E-2</v>
      </c>
      <c r="AK100">
        <f t="shared" si="102"/>
        <v>1.1930353445449406E-3</v>
      </c>
      <c r="AL100">
        <f t="shared" si="103"/>
        <v>7.7806652905104983</v>
      </c>
    </row>
    <row r="101" spans="1:40">
      <c r="A101" s="3">
        <f t="shared" si="104"/>
        <v>8</v>
      </c>
      <c r="B101" s="4">
        <v>176</v>
      </c>
      <c r="C101" s="4" t="s">
        <v>42</v>
      </c>
      <c r="D101" s="4">
        <f t="shared" ref="D101:E101" si="114">D100/2</f>
        <v>31.25</v>
      </c>
      <c r="E101" s="6">
        <f t="shared" si="114"/>
        <v>130</v>
      </c>
      <c r="F101" s="4" t="s">
        <v>39</v>
      </c>
      <c r="G101" s="52">
        <v>1.8499999999999999E-2</v>
      </c>
      <c r="H101" s="52">
        <v>7.4999999999999997E-3</v>
      </c>
      <c r="I101" s="52">
        <v>7.09999999999999E-3</v>
      </c>
      <c r="J101" s="6">
        <f t="shared" si="98"/>
        <v>1.1033333333333331E-2</v>
      </c>
      <c r="K101">
        <f t="shared" si="99"/>
        <v>6.469415223444336E-3</v>
      </c>
      <c r="L101">
        <f t="shared" si="100"/>
        <v>58.635183294057434</v>
      </c>
      <c r="AA101" s="3">
        <f t="shared" si="105"/>
        <v>8</v>
      </c>
      <c r="AB101" s="4">
        <v>176</v>
      </c>
      <c r="AC101" s="4" t="s">
        <v>42</v>
      </c>
      <c r="AD101" s="4">
        <f t="shared" ref="AD101:AE101" si="115">AD100/2</f>
        <v>31.25</v>
      </c>
      <c r="AE101" s="6">
        <f t="shared" si="115"/>
        <v>130</v>
      </c>
      <c r="AF101" s="4" t="s">
        <v>37</v>
      </c>
      <c r="AG101" s="52">
        <v>8.0000000000000002E-3</v>
      </c>
      <c r="AH101" s="52">
        <v>7.6999999999999898E-3</v>
      </c>
      <c r="AI101" s="52">
        <v>7.4000000000000003E-3</v>
      </c>
      <c r="AJ101" s="6">
        <f t="shared" si="101"/>
        <v>7.6999999999999976E-3</v>
      </c>
      <c r="AK101">
        <f t="shared" si="102"/>
        <v>2.9999999999999992E-4</v>
      </c>
      <c r="AL101">
        <f t="shared" si="103"/>
        <v>3.8961038961038961</v>
      </c>
    </row>
    <row r="102" spans="1:40">
      <c r="A102" s="3">
        <f t="shared" si="104"/>
        <v>9</v>
      </c>
      <c r="B102" s="4">
        <v>176</v>
      </c>
      <c r="C102" s="4" t="s">
        <v>42</v>
      </c>
      <c r="D102" s="4">
        <f t="shared" ref="D102:E102" si="116">D101/2</f>
        <v>15.625</v>
      </c>
      <c r="E102" s="6">
        <f t="shared" si="116"/>
        <v>65</v>
      </c>
      <c r="F102" s="4" t="s">
        <v>39</v>
      </c>
      <c r="G102" s="52">
        <v>6.1999999999999998E-3</v>
      </c>
      <c r="H102" s="52">
        <v>5.9999999999999897E-3</v>
      </c>
      <c r="I102" s="52">
        <v>5.6999999999999898E-3</v>
      </c>
      <c r="J102" s="6">
        <f t="shared" si="98"/>
        <v>5.9666666666666592E-3</v>
      </c>
      <c r="K102">
        <f t="shared" si="99"/>
        <v>2.5166114784236295E-4</v>
      </c>
      <c r="L102">
        <f t="shared" si="100"/>
        <v>4.2177846007099982</v>
      </c>
      <c r="AA102" s="3">
        <f t="shared" si="105"/>
        <v>9</v>
      </c>
      <c r="AB102" s="4">
        <v>176</v>
      </c>
      <c r="AC102" s="4" t="s">
        <v>42</v>
      </c>
      <c r="AD102" s="4">
        <f t="shared" ref="AD102:AE102" si="117">AD101/2</f>
        <v>15.625</v>
      </c>
      <c r="AE102">
        <f t="shared" si="117"/>
        <v>65</v>
      </c>
      <c r="AF102" s="4" t="s">
        <v>37</v>
      </c>
      <c r="AG102" s="52">
        <v>1.21E-2</v>
      </c>
      <c r="AH102" s="52">
        <v>1.2200000000000001E-2</v>
      </c>
      <c r="AI102" s="52">
        <v>1.33999999999999E-2</v>
      </c>
      <c r="AJ102">
        <f t="shared" si="101"/>
        <v>1.2566666666666634E-2</v>
      </c>
      <c r="AK102">
        <f t="shared" si="102"/>
        <v>7.2341781380696568E-4</v>
      </c>
      <c r="AL102">
        <f t="shared" si="103"/>
        <v>5.7566404281721555</v>
      </c>
    </row>
    <row r="103" spans="1:40">
      <c r="A103" s="3">
        <f t="shared" si="104"/>
        <v>10</v>
      </c>
      <c r="B103" s="4">
        <v>176</v>
      </c>
      <c r="C103" s="4" t="s">
        <v>42</v>
      </c>
      <c r="D103" s="4">
        <f t="shared" ref="D103:E103" si="118">D102/2</f>
        <v>7.8125</v>
      </c>
      <c r="E103">
        <f t="shared" si="118"/>
        <v>32.5</v>
      </c>
      <c r="F103" s="4" t="s">
        <v>39</v>
      </c>
      <c r="G103" s="52">
        <v>6.7999999999999996E-3</v>
      </c>
      <c r="H103" s="52">
        <v>5.9999999999999897E-3</v>
      </c>
      <c r="I103" s="52">
        <v>5.5999999999999999E-3</v>
      </c>
      <c r="J103">
        <f t="shared" si="98"/>
        <v>6.13333333333333E-3</v>
      </c>
      <c r="K103">
        <f t="shared" si="99"/>
        <v>6.110100926607796E-4</v>
      </c>
      <c r="L103">
        <f t="shared" si="100"/>
        <v>9.9621210759909768</v>
      </c>
      <c r="AA103" s="3">
        <f t="shared" si="105"/>
        <v>10</v>
      </c>
      <c r="AB103" s="4">
        <v>176</v>
      </c>
      <c r="AC103" s="4" t="s">
        <v>42</v>
      </c>
      <c r="AD103" s="4">
        <f t="shared" ref="AD103:AE103" si="119">AD102/2</f>
        <v>7.8125</v>
      </c>
      <c r="AE103">
        <f t="shared" si="119"/>
        <v>32.5</v>
      </c>
      <c r="AF103" s="4" t="s">
        <v>37</v>
      </c>
      <c r="AG103" s="52">
        <v>1.0999999999999999E-2</v>
      </c>
      <c r="AH103" s="52">
        <v>1.09E-2</v>
      </c>
      <c r="AI103" s="52">
        <v>1.02999999999999E-2</v>
      </c>
      <c r="AJ103">
        <f t="shared" si="101"/>
        <v>1.0733333333333298E-2</v>
      </c>
      <c r="AK103">
        <f t="shared" si="102"/>
        <v>3.7859388972007554E-4</v>
      </c>
      <c r="AL103">
        <f t="shared" si="103"/>
        <v>3.5272722644727654</v>
      </c>
    </row>
    <row r="104" spans="1:40">
      <c r="A104" s="3">
        <f t="shared" si="104"/>
        <v>11</v>
      </c>
      <c r="B104" s="4">
        <v>176</v>
      </c>
      <c r="C104" s="4" t="s">
        <v>42</v>
      </c>
      <c r="D104" s="4">
        <f t="shared" ref="D104:E104" si="120">D103/2</f>
        <v>3.90625</v>
      </c>
      <c r="E104" s="4">
        <f t="shared" si="120"/>
        <v>16.25</v>
      </c>
      <c r="F104" s="4" t="s">
        <v>39</v>
      </c>
      <c r="G104" s="52">
        <v>7.1999999999999903E-3</v>
      </c>
      <c r="H104" s="52">
        <v>5.8999999999999903E-3</v>
      </c>
      <c r="I104" s="52">
        <v>5.5999999999999999E-3</v>
      </c>
      <c r="J104">
        <f t="shared" si="98"/>
        <v>6.2333333333333268E-3</v>
      </c>
      <c r="K104">
        <f t="shared" si="99"/>
        <v>8.5049005481153462E-4</v>
      </c>
      <c r="L104">
        <f t="shared" si="100"/>
        <v>13.644225478259928</v>
      </c>
      <c r="AA104" s="3">
        <f t="shared" si="105"/>
        <v>11</v>
      </c>
      <c r="AB104" s="4">
        <v>176</v>
      </c>
      <c r="AC104" s="4" t="s">
        <v>42</v>
      </c>
      <c r="AD104" s="4">
        <f t="shared" ref="AD104:AE104" si="121">AD103/2</f>
        <v>3.90625</v>
      </c>
      <c r="AE104" s="4">
        <f t="shared" si="121"/>
        <v>16.25</v>
      </c>
      <c r="AF104" s="4" t="s">
        <v>37</v>
      </c>
      <c r="AG104" s="52">
        <v>1.01E-2</v>
      </c>
      <c r="AH104" s="52">
        <v>8.8000000000000005E-3</v>
      </c>
      <c r="AI104" s="52">
        <v>9.5999999999999905E-3</v>
      </c>
      <c r="AJ104">
        <f t="shared" si="101"/>
        <v>9.4999999999999963E-3</v>
      </c>
      <c r="AK104">
        <f t="shared" si="102"/>
        <v>6.5574385243019888E-4</v>
      </c>
      <c r="AL104">
        <f t="shared" si="103"/>
        <v>6.9025668676863061</v>
      </c>
    </row>
    <row r="105" spans="1:40">
      <c r="A105" s="3">
        <f t="shared" si="104"/>
        <v>12</v>
      </c>
      <c r="B105" s="4">
        <v>176</v>
      </c>
      <c r="C105" s="4" t="s">
        <v>42</v>
      </c>
      <c r="D105" s="4">
        <f t="shared" ref="D105:E105" si="122">D104/2</f>
        <v>1.953125</v>
      </c>
      <c r="E105" s="4">
        <f t="shared" si="122"/>
        <v>8.125</v>
      </c>
      <c r="F105" s="4" t="s">
        <v>39</v>
      </c>
      <c r="G105" s="52">
        <v>7.09999999999999E-3</v>
      </c>
      <c r="H105" s="52">
        <v>5.2999999999999896E-3</v>
      </c>
      <c r="I105" s="52">
        <v>5.1999999999999902E-3</v>
      </c>
      <c r="J105">
        <f t="shared" si="98"/>
        <v>5.8666666666666563E-3</v>
      </c>
      <c r="K105">
        <f t="shared" si="99"/>
        <v>1.0692676621563628E-3</v>
      </c>
      <c r="L105">
        <f t="shared" si="100"/>
        <v>18.226153332210764</v>
      </c>
      <c r="AA105" s="3">
        <f t="shared" si="105"/>
        <v>12</v>
      </c>
      <c r="AB105" s="4">
        <v>176</v>
      </c>
      <c r="AC105" s="4" t="s">
        <v>42</v>
      </c>
      <c r="AD105" s="4">
        <f t="shared" ref="AD105:AE105" si="123">AD104/2</f>
        <v>1.953125</v>
      </c>
      <c r="AE105" s="4">
        <f t="shared" si="123"/>
        <v>8.125</v>
      </c>
      <c r="AF105" s="4" t="s">
        <v>37</v>
      </c>
      <c r="AG105" s="52">
        <v>9.2999999999999992E-3</v>
      </c>
      <c r="AH105" s="52">
        <v>9.5999999999999905E-3</v>
      </c>
      <c r="AI105" s="52">
        <v>8.5000000000000006E-3</v>
      </c>
      <c r="AJ105">
        <f t="shared" si="101"/>
        <v>9.1333333333333301E-3</v>
      </c>
      <c r="AK105">
        <f t="shared" si="102"/>
        <v>5.6862407030772828E-4</v>
      </c>
      <c r="AL105">
        <f t="shared" si="103"/>
        <v>6.2258109887707498</v>
      </c>
    </row>
    <row r="106" spans="1:40">
      <c r="A106" s="3">
        <f t="shared" si="104"/>
        <v>13</v>
      </c>
      <c r="B106" s="4">
        <v>176</v>
      </c>
      <c r="C106" s="4" t="s">
        <v>42</v>
      </c>
      <c r="D106" s="4">
        <f t="shared" ref="D106:E106" si="124">D105/2</f>
        <v>0.9765625</v>
      </c>
      <c r="E106" s="4">
        <f t="shared" si="124"/>
        <v>4.0625</v>
      </c>
      <c r="F106" s="4" t="s">
        <v>39</v>
      </c>
      <c r="G106" s="52">
        <v>6.1000000000000004E-3</v>
      </c>
      <c r="H106" s="52">
        <v>5.2999999999999896E-3</v>
      </c>
      <c r="I106" s="52">
        <v>5.4999999999999901E-3</v>
      </c>
      <c r="J106">
        <f t="shared" si="98"/>
        <v>5.633333333333327E-3</v>
      </c>
      <c r="K106">
        <f t="shared" si="99"/>
        <v>4.1633319989323246E-4</v>
      </c>
      <c r="L106">
        <f t="shared" si="100"/>
        <v>7.3905301756195199</v>
      </c>
      <c r="AA106" s="3">
        <f t="shared" si="105"/>
        <v>13</v>
      </c>
      <c r="AB106" s="4">
        <v>176</v>
      </c>
      <c r="AC106" s="4" t="s">
        <v>42</v>
      </c>
      <c r="AD106" s="4">
        <f t="shared" ref="AD106:AE106" si="125">AD105/2</f>
        <v>0.9765625</v>
      </c>
      <c r="AE106" s="4">
        <f t="shared" si="125"/>
        <v>4.0625</v>
      </c>
      <c r="AF106" s="4" t="s">
        <v>37</v>
      </c>
      <c r="AG106" s="52">
        <v>9.8999999999999904E-3</v>
      </c>
      <c r="AH106" s="52">
        <v>9.1000000000000004E-3</v>
      </c>
      <c r="AI106" s="52">
        <v>8.6999999999999994E-3</v>
      </c>
      <c r="AJ106">
        <f t="shared" si="101"/>
        <v>9.2333333333333295E-3</v>
      </c>
      <c r="AK106">
        <f t="shared" si="102"/>
        <v>6.1101009266077363E-4</v>
      </c>
      <c r="AL106">
        <f t="shared" si="103"/>
        <v>6.6174378266509803</v>
      </c>
    </row>
    <row r="107" spans="1:40">
      <c r="A107" s="3">
        <f t="shared" si="104"/>
        <v>14</v>
      </c>
      <c r="B107" s="4">
        <v>176</v>
      </c>
      <c r="C107" s="4" t="s">
        <v>42</v>
      </c>
      <c r="D107" s="4">
        <f t="shared" ref="D107:E107" si="126">D106/2</f>
        <v>0.48828125</v>
      </c>
      <c r="E107" s="4">
        <f t="shared" si="126"/>
        <v>2.03125</v>
      </c>
      <c r="F107" s="4" t="s">
        <v>39</v>
      </c>
      <c r="G107" s="52">
        <v>6.1000000000000004E-3</v>
      </c>
      <c r="H107" s="52">
        <v>5.5999999999999999E-3</v>
      </c>
      <c r="I107" s="52">
        <v>5.2999999999999896E-3</v>
      </c>
      <c r="J107">
        <f t="shared" si="98"/>
        <v>5.6666666666666636E-3</v>
      </c>
      <c r="K107">
        <f t="shared" si="99"/>
        <v>4.0414518843274295E-4</v>
      </c>
      <c r="L107">
        <f t="shared" si="100"/>
        <v>7.1319739135189977</v>
      </c>
      <c r="AA107" s="3">
        <f t="shared" si="105"/>
        <v>14</v>
      </c>
      <c r="AB107" s="4">
        <v>176</v>
      </c>
      <c r="AC107" s="4" t="s">
        <v>42</v>
      </c>
      <c r="AD107" s="4">
        <f t="shared" ref="AD107:AE107" si="127">AD106/2</f>
        <v>0.48828125</v>
      </c>
      <c r="AE107" s="4">
        <f t="shared" si="127"/>
        <v>2.03125</v>
      </c>
      <c r="AF107" s="4" t="s">
        <v>37</v>
      </c>
      <c r="AG107" s="52">
        <v>1.07999999999999E-2</v>
      </c>
      <c r="AH107" s="52">
        <v>9.2999999999999906E-3</v>
      </c>
      <c r="AI107" s="52">
        <v>9.1999999999999998E-3</v>
      </c>
      <c r="AJ107">
        <f t="shared" si="101"/>
        <v>9.7666666666666301E-3</v>
      </c>
      <c r="AK107">
        <f t="shared" si="102"/>
        <v>8.9628864398319497E-4</v>
      </c>
      <c r="AL107">
        <f t="shared" si="103"/>
        <v>9.177016832592475</v>
      </c>
    </row>
    <row r="108" spans="1:40">
      <c r="A108" s="3">
        <f t="shared" si="104"/>
        <v>15</v>
      </c>
      <c r="B108" s="4">
        <v>176</v>
      </c>
      <c r="C108" s="4" t="s">
        <v>42</v>
      </c>
      <c r="D108" s="4">
        <f t="shared" ref="D108:E108" si="128">D107/2</f>
        <v>0.244140625</v>
      </c>
      <c r="E108" s="4">
        <f t="shared" si="128"/>
        <v>1.015625</v>
      </c>
      <c r="F108" s="4" t="s">
        <v>39</v>
      </c>
      <c r="G108" s="52">
        <v>5.2999999999999896E-3</v>
      </c>
      <c r="H108" s="52">
        <v>6.1000000000000004E-3</v>
      </c>
      <c r="I108" s="52">
        <v>6.1999999999999902E-3</v>
      </c>
      <c r="J108">
        <f t="shared" si="98"/>
        <v>5.8666666666666598E-3</v>
      </c>
      <c r="K108">
        <f t="shared" si="99"/>
        <v>4.9328828623162752E-4</v>
      </c>
      <c r="L108">
        <f t="shared" si="100"/>
        <v>8.4083230607663886</v>
      </c>
      <c r="AA108" s="3">
        <f t="shared" si="105"/>
        <v>15</v>
      </c>
      <c r="AB108" s="4">
        <v>176</v>
      </c>
      <c r="AC108" s="4" t="s">
        <v>42</v>
      </c>
      <c r="AD108" s="4">
        <f t="shared" ref="AD108:AE108" si="129">AD107/2</f>
        <v>0.244140625</v>
      </c>
      <c r="AE108" s="4">
        <f t="shared" si="129"/>
        <v>1.015625</v>
      </c>
      <c r="AF108" s="4" t="s">
        <v>37</v>
      </c>
      <c r="AG108" s="52">
        <v>1.14E-2</v>
      </c>
      <c r="AH108" s="52">
        <v>1.04E-2</v>
      </c>
      <c r="AI108" s="52">
        <v>1.12999999999999E-2</v>
      </c>
      <c r="AJ108">
        <f t="shared" si="101"/>
        <v>1.10333333333333E-2</v>
      </c>
      <c r="AK108">
        <f t="shared" si="102"/>
        <v>5.5075705472858649E-4</v>
      </c>
      <c r="AL108">
        <f t="shared" si="103"/>
        <v>4.9917557830385633</v>
      </c>
    </row>
    <row r="109" spans="1:40">
      <c r="A109" s="3">
        <f t="shared" si="104"/>
        <v>16</v>
      </c>
      <c r="B109" s="4">
        <v>176</v>
      </c>
      <c r="C109" s="4" t="s">
        <v>42</v>
      </c>
      <c r="D109" s="4">
        <f t="shared" ref="D109:E109" si="130">D108/2</f>
        <v>0.1220703125</v>
      </c>
      <c r="E109" s="4">
        <f t="shared" si="130"/>
        <v>0.5078125</v>
      </c>
      <c r="F109" s="4" t="s">
        <v>39</v>
      </c>
      <c r="G109" s="52">
        <v>4.5999999999999999E-3</v>
      </c>
      <c r="H109" s="52">
        <v>4.9999999999999897E-3</v>
      </c>
      <c r="I109" s="52">
        <v>4.4999999999999901E-3</v>
      </c>
      <c r="J109">
        <f t="shared" si="98"/>
        <v>4.6999999999999932E-3</v>
      </c>
      <c r="K109">
        <f t="shared" si="99"/>
        <v>2.6457513110645698E-4</v>
      </c>
      <c r="L109">
        <f t="shared" si="100"/>
        <v>5.6292581086480293</v>
      </c>
      <c r="AA109" s="3">
        <f t="shared" si="105"/>
        <v>16</v>
      </c>
      <c r="AB109" s="4">
        <v>176</v>
      </c>
      <c r="AC109" s="4" t="s">
        <v>42</v>
      </c>
      <c r="AD109" s="4">
        <f t="shared" ref="AD109:AE109" si="131">AD108/2</f>
        <v>0.1220703125</v>
      </c>
      <c r="AE109" s="4">
        <f t="shared" si="131"/>
        <v>0.5078125</v>
      </c>
      <c r="AF109" s="4" t="s">
        <v>37</v>
      </c>
      <c r="AG109" s="52">
        <v>5.9999999999999897E-3</v>
      </c>
      <c r="AH109" s="52">
        <v>6.1999999999999998E-3</v>
      </c>
      <c r="AI109" s="52">
        <v>5.7999999999999901E-3</v>
      </c>
      <c r="AJ109">
        <f t="shared" si="101"/>
        <v>5.9999999999999923E-3</v>
      </c>
      <c r="AK109">
        <f t="shared" si="102"/>
        <v>2.0000000000000486E-4</v>
      </c>
      <c r="AL109">
        <f t="shared" si="103"/>
        <v>3.3333333333334187</v>
      </c>
    </row>
    <row r="110" spans="1:40">
      <c r="A110" s="2" t="s">
        <v>30</v>
      </c>
      <c r="B110" s="2" t="s">
        <v>31</v>
      </c>
      <c r="C110" s="2" t="s">
        <v>32</v>
      </c>
      <c r="D110" s="2" t="s">
        <v>33</v>
      </c>
      <c r="E110" s="2" t="s">
        <v>34</v>
      </c>
      <c r="F110" s="2" t="s">
        <v>35</v>
      </c>
      <c r="G110" s="5">
        <v>1</v>
      </c>
      <c r="H110" s="5">
        <v>2</v>
      </c>
      <c r="I110" s="5">
        <v>3</v>
      </c>
      <c r="J110" s="5" t="s">
        <v>61</v>
      </c>
      <c r="K110" s="5" t="s">
        <v>62</v>
      </c>
      <c r="L110" s="5" t="s">
        <v>63</v>
      </c>
      <c r="M110" s="5" t="s">
        <v>64</v>
      </c>
      <c r="N110" s="5" t="s">
        <v>65</v>
      </c>
      <c r="AA110" s="2" t="s">
        <v>30</v>
      </c>
      <c r="AB110" s="2" t="s">
        <v>31</v>
      </c>
      <c r="AC110" s="2" t="s">
        <v>32</v>
      </c>
      <c r="AD110" s="2" t="s">
        <v>33</v>
      </c>
      <c r="AE110" s="2" t="s">
        <v>34</v>
      </c>
      <c r="AF110" s="2" t="s">
        <v>35</v>
      </c>
      <c r="AG110" s="5">
        <v>1</v>
      </c>
      <c r="AH110" s="5">
        <v>2</v>
      </c>
      <c r="AI110" s="5">
        <v>3</v>
      </c>
      <c r="AJ110" s="5" t="s">
        <v>61</v>
      </c>
      <c r="AK110" s="5" t="s">
        <v>62</v>
      </c>
      <c r="AL110" s="5" t="s">
        <v>63</v>
      </c>
      <c r="AM110" s="5" t="s">
        <v>64</v>
      </c>
      <c r="AN110" s="5" t="s">
        <v>65</v>
      </c>
    </row>
    <row r="111" spans="1:40">
      <c r="A111" s="3">
        <v>1</v>
      </c>
      <c r="B111" s="4">
        <v>603</v>
      </c>
      <c r="C111" s="4" t="s">
        <v>36</v>
      </c>
      <c r="D111" s="4"/>
      <c r="E111" s="3"/>
      <c r="F111" s="4" t="s">
        <v>39</v>
      </c>
      <c r="G111" s="52">
        <v>4.79999999999999E-3</v>
      </c>
      <c r="H111" s="52">
        <v>4.9999999999999897E-3</v>
      </c>
      <c r="I111" s="52">
        <v>5.1999999999999998E-3</v>
      </c>
      <c r="J111">
        <f>AVERAGE(G111:I111)</f>
        <v>4.9999999999999932E-3</v>
      </c>
      <c r="K111">
        <f>STDEV(G111:I111)</f>
        <v>2.0000000000000486E-4</v>
      </c>
      <c r="L111">
        <f>(K111/J111)*100</f>
        <v>4.000000000000103</v>
      </c>
      <c r="M111">
        <f>J111+(3.3*K111)</f>
        <v>5.6600000000000088E-3</v>
      </c>
      <c r="N111">
        <f>(M111-0.0038)/(3*10^-5)</f>
        <v>62.000000000000284</v>
      </c>
      <c r="AA111" s="3">
        <v>1</v>
      </c>
      <c r="AB111" s="4">
        <v>603</v>
      </c>
      <c r="AC111" s="4" t="s">
        <v>36</v>
      </c>
      <c r="AD111" s="4"/>
      <c r="AE111" s="3"/>
      <c r="AF111" s="4" t="s">
        <v>37</v>
      </c>
      <c r="AG111" s="52">
        <v>1.24E-2</v>
      </c>
      <c r="AH111" s="52">
        <v>1.2899999999999899E-2</v>
      </c>
      <c r="AI111" s="52">
        <v>1.2500000000000001E-2</v>
      </c>
      <c r="AJ111">
        <f>AVERAGE(AG111:AI111)</f>
        <v>1.2599999999999967E-2</v>
      </c>
      <c r="AK111">
        <f>STDEV(AG111:AI111)</f>
        <v>2.6457513110640207E-4</v>
      </c>
      <c r="AL111">
        <f>(AK111/AJ111)*100</f>
        <v>2.0998026278285931</v>
      </c>
      <c r="AM111">
        <f>AJ111+(3.3*AK111)</f>
        <v>1.3473097932651093E-2</v>
      </c>
      <c r="AN111">
        <f>(AM111-0.0087)/(2*10^-5)</f>
        <v>238.65489663255468</v>
      </c>
    </row>
    <row r="112" spans="1:40">
      <c r="A112" s="3">
        <f>A111+1</f>
        <v>2</v>
      </c>
      <c r="B112" s="4">
        <v>603</v>
      </c>
      <c r="C112" s="4" t="s">
        <v>36</v>
      </c>
      <c r="D112" s="4"/>
      <c r="E112" s="3"/>
      <c r="F112" s="4" t="s">
        <v>231</v>
      </c>
      <c r="G112" s="52">
        <v>4.9999999999999897E-3</v>
      </c>
      <c r="H112" s="52">
        <v>5.7000000000000002E-3</v>
      </c>
      <c r="I112" s="52">
        <v>5.1999999999999902E-3</v>
      </c>
      <c r="J112">
        <f t="shared" ref="J112:J126" si="132">AVERAGE(G112:I112)</f>
        <v>5.2999999999999931E-3</v>
      </c>
      <c r="K112">
        <f t="shared" ref="K112:K126" si="133">STDEV(G112:I112)</f>
        <v>3.6055512754640468E-4</v>
      </c>
      <c r="L112">
        <f t="shared" ref="L112:L126" si="134">(K112/J112)*100</f>
        <v>6.8029269348378332</v>
      </c>
      <c r="AA112" s="3">
        <f>AA111+1</f>
        <v>2</v>
      </c>
      <c r="AB112" s="4">
        <v>603</v>
      </c>
      <c r="AC112" s="4" t="s">
        <v>36</v>
      </c>
      <c r="AD112" s="4"/>
      <c r="AE112" s="3"/>
      <c r="AF112" s="4" t="s">
        <v>230</v>
      </c>
      <c r="AG112" s="52">
        <v>1.15E-2</v>
      </c>
      <c r="AH112" s="52">
        <v>1.36999999999999E-2</v>
      </c>
      <c r="AI112" s="52">
        <v>1.3599999999999999E-2</v>
      </c>
      <c r="AJ112">
        <f t="shared" ref="AJ112:AJ126" si="135">AVERAGE(AG112:AI112)</f>
        <v>1.2933333333333298E-2</v>
      </c>
      <c r="AK112">
        <f t="shared" ref="AK112:AK126" si="136">STDEV(AG112:AI112)</f>
        <v>1.2423096769055839E-3</v>
      </c>
      <c r="AL112">
        <f t="shared" ref="AL112:AL126" si="137">(AK112/AJ112)*100</f>
        <v>9.6054871925689724</v>
      </c>
    </row>
    <row r="113" spans="1:38">
      <c r="A113" s="3">
        <f t="shared" ref="A113:A126" si="138">A112+1</f>
        <v>3</v>
      </c>
      <c r="B113" s="4">
        <v>176</v>
      </c>
      <c r="C113" s="4" t="s">
        <v>42</v>
      </c>
      <c r="D113" s="4">
        <v>1000</v>
      </c>
      <c r="E113" s="6">
        <v>4160</v>
      </c>
      <c r="F113" s="4" t="s">
        <v>39</v>
      </c>
      <c r="G113" s="52">
        <v>0.11409999999999999</v>
      </c>
      <c r="H113" s="52">
        <v>0.11269999999999999</v>
      </c>
      <c r="I113" s="52">
        <v>0.10869999999999901</v>
      </c>
      <c r="J113" s="6">
        <f t="shared" si="132"/>
        <v>0.11183333333333301</v>
      </c>
      <c r="K113">
        <f t="shared" si="133"/>
        <v>2.8023799409317126E-3</v>
      </c>
      <c r="L113">
        <f t="shared" si="134"/>
        <v>2.5058538965112254</v>
      </c>
      <c r="AA113" s="3">
        <f t="shared" ref="AA113:AA126" si="139">AA112+1</f>
        <v>3</v>
      </c>
      <c r="AB113" s="4">
        <v>176</v>
      </c>
      <c r="AC113" s="4" t="s">
        <v>42</v>
      </c>
      <c r="AD113" s="4">
        <v>1000</v>
      </c>
      <c r="AE113" s="6">
        <v>4160</v>
      </c>
      <c r="AF113" s="4" t="s">
        <v>37</v>
      </c>
      <c r="AG113" s="52">
        <v>8.9399999999999993E-2</v>
      </c>
      <c r="AH113" s="52">
        <v>9.4199999999999895E-2</v>
      </c>
      <c r="AI113" s="52">
        <v>9.6500000000000002E-2</v>
      </c>
      <c r="AJ113" s="6">
        <f t="shared" si="135"/>
        <v>9.3366666666666639E-2</v>
      </c>
      <c r="AK113">
        <f t="shared" si="136"/>
        <v>3.6226141573914932E-3</v>
      </c>
      <c r="AL113">
        <f t="shared" si="137"/>
        <v>3.8799866019901756</v>
      </c>
    </row>
    <row r="114" spans="1:38">
      <c r="A114" s="3">
        <f t="shared" si="138"/>
        <v>4</v>
      </c>
      <c r="B114" s="4">
        <v>176</v>
      </c>
      <c r="C114" s="4" t="s">
        <v>42</v>
      </c>
      <c r="D114" s="4">
        <f t="shared" ref="D114:E114" si="140">D113/2</f>
        <v>500</v>
      </c>
      <c r="E114" s="6">
        <f t="shared" si="140"/>
        <v>2080</v>
      </c>
      <c r="F114" s="4" t="s">
        <v>39</v>
      </c>
      <c r="G114" s="52">
        <v>6.3399999999999998E-2</v>
      </c>
      <c r="H114" s="52">
        <v>5.8599999999999999E-2</v>
      </c>
      <c r="I114" s="52">
        <v>5.5399999999999901E-2</v>
      </c>
      <c r="J114" s="6">
        <f t="shared" si="132"/>
        <v>5.9133333333333295E-2</v>
      </c>
      <c r="K114">
        <f t="shared" si="133"/>
        <v>4.0265783654777785E-3</v>
      </c>
      <c r="L114">
        <f t="shared" si="134"/>
        <v>6.8093207984404422</v>
      </c>
      <c r="AA114" s="3">
        <f t="shared" si="139"/>
        <v>4</v>
      </c>
      <c r="AB114" s="4">
        <v>176</v>
      </c>
      <c r="AC114" s="4" t="s">
        <v>42</v>
      </c>
      <c r="AD114" s="4">
        <f t="shared" ref="AD114:AE114" si="141">AD113/2</f>
        <v>500</v>
      </c>
      <c r="AE114" s="6">
        <f t="shared" si="141"/>
        <v>2080</v>
      </c>
      <c r="AF114" s="4" t="s">
        <v>37</v>
      </c>
      <c r="AG114" s="52">
        <v>5.0199999999999897E-2</v>
      </c>
      <c r="AH114" s="52">
        <v>5.16E-2</v>
      </c>
      <c r="AI114" s="52">
        <v>4.8199999999999903E-2</v>
      </c>
      <c r="AJ114" s="6">
        <f t="shared" si="135"/>
        <v>4.9999999999999933E-2</v>
      </c>
      <c r="AK114">
        <f t="shared" si="136"/>
        <v>1.7088007490635515E-3</v>
      </c>
      <c r="AL114">
        <f t="shared" si="137"/>
        <v>3.4176014981271075</v>
      </c>
    </row>
    <row r="115" spans="1:38">
      <c r="A115" s="3">
        <f t="shared" si="138"/>
        <v>5</v>
      </c>
      <c r="B115" s="4">
        <v>176</v>
      </c>
      <c r="C115" s="4" t="s">
        <v>42</v>
      </c>
      <c r="D115" s="4">
        <f t="shared" ref="D115:E115" si="142">D114/2</f>
        <v>250</v>
      </c>
      <c r="E115" s="6">
        <f t="shared" si="142"/>
        <v>1040</v>
      </c>
      <c r="F115" s="4" t="s">
        <v>39</v>
      </c>
      <c r="G115" s="52">
        <v>3.1300000000000001E-2</v>
      </c>
      <c r="H115" s="52">
        <v>1.83E-2</v>
      </c>
      <c r="I115" s="52">
        <v>3.0399999999999899E-2</v>
      </c>
      <c r="J115" s="6">
        <f t="shared" si="132"/>
        <v>2.6666666666666634E-2</v>
      </c>
      <c r="K115">
        <f t="shared" si="133"/>
        <v>7.2597061464864266E-3</v>
      </c>
      <c r="L115">
        <f t="shared" si="134"/>
        <v>27.223898049324134</v>
      </c>
      <c r="AA115" s="3">
        <f t="shared" si="139"/>
        <v>5</v>
      </c>
      <c r="AB115" s="4">
        <v>176</v>
      </c>
      <c r="AC115" s="4" t="s">
        <v>42</v>
      </c>
      <c r="AD115" s="4">
        <f t="shared" ref="AD115:AE115" si="143">AD114/2</f>
        <v>250</v>
      </c>
      <c r="AE115" s="6">
        <f t="shared" si="143"/>
        <v>1040</v>
      </c>
      <c r="AF115" s="4" t="s">
        <v>37</v>
      </c>
      <c r="AG115" s="52">
        <v>2.7899999999999901E-2</v>
      </c>
      <c r="AH115" s="52">
        <v>2.9000000000000001E-2</v>
      </c>
      <c r="AI115" s="52">
        <v>2.9799999999999899E-2</v>
      </c>
      <c r="AJ115" s="6">
        <f t="shared" si="135"/>
        <v>2.8899999999999936E-2</v>
      </c>
      <c r="AK115">
        <f t="shared" si="136"/>
        <v>9.5393920141695039E-4</v>
      </c>
      <c r="AL115">
        <f t="shared" si="137"/>
        <v>3.3008276865638493</v>
      </c>
    </row>
    <row r="116" spans="1:38">
      <c r="A116" s="3">
        <f t="shared" si="138"/>
        <v>6</v>
      </c>
      <c r="B116" s="4">
        <v>176</v>
      </c>
      <c r="C116" s="4" t="s">
        <v>42</v>
      </c>
      <c r="D116" s="4">
        <f t="shared" ref="D116:E116" si="144">D115/2</f>
        <v>125</v>
      </c>
      <c r="E116" s="6">
        <f t="shared" si="144"/>
        <v>520</v>
      </c>
      <c r="F116" s="4" t="s">
        <v>39</v>
      </c>
      <c r="G116" s="52">
        <v>1.89E-2</v>
      </c>
      <c r="H116" s="52">
        <v>1.67E-2</v>
      </c>
      <c r="I116" s="52">
        <v>1.6500000000000001E-2</v>
      </c>
      <c r="J116" s="6">
        <f t="shared" si="132"/>
        <v>1.7366666666666666E-2</v>
      </c>
      <c r="K116">
        <f t="shared" si="133"/>
        <v>1.3316656236958785E-3</v>
      </c>
      <c r="L116">
        <f t="shared" si="134"/>
        <v>7.6679402516077468</v>
      </c>
      <c r="AA116" s="3">
        <f t="shared" si="139"/>
        <v>6</v>
      </c>
      <c r="AB116" s="4">
        <v>176</v>
      </c>
      <c r="AC116" s="4" t="s">
        <v>42</v>
      </c>
      <c r="AD116" s="4">
        <f t="shared" ref="AD116:AE116" si="145">AD115/2</f>
        <v>125</v>
      </c>
      <c r="AE116" s="6">
        <f t="shared" si="145"/>
        <v>520</v>
      </c>
      <c r="AF116" s="4" t="s">
        <v>37</v>
      </c>
      <c r="AG116" s="52">
        <v>1.9599999999999999E-2</v>
      </c>
      <c r="AH116" s="52">
        <v>2.1499999999999998E-2</v>
      </c>
      <c r="AI116" s="52">
        <v>2.1000000000000001E-2</v>
      </c>
      <c r="AJ116" s="6">
        <f t="shared" si="135"/>
        <v>2.07E-2</v>
      </c>
      <c r="AK116">
        <f t="shared" si="136"/>
        <v>9.8488578017961017E-4</v>
      </c>
      <c r="AL116">
        <f t="shared" si="137"/>
        <v>4.7579023197082622</v>
      </c>
    </row>
    <row r="117" spans="1:38">
      <c r="A117" s="3">
        <f t="shared" si="138"/>
        <v>7</v>
      </c>
      <c r="B117" s="4">
        <v>176</v>
      </c>
      <c r="C117" s="4" t="s">
        <v>42</v>
      </c>
      <c r="D117" s="4">
        <f t="shared" ref="D117:E117" si="146">D116/2</f>
        <v>62.5</v>
      </c>
      <c r="E117" s="6">
        <f t="shared" si="146"/>
        <v>260</v>
      </c>
      <c r="F117" s="4" t="s">
        <v>39</v>
      </c>
      <c r="G117" s="52">
        <v>9.7999999999999997E-3</v>
      </c>
      <c r="H117" s="52">
        <v>1.10999999999999E-2</v>
      </c>
      <c r="I117" s="52"/>
      <c r="J117" s="6">
        <f t="shared" si="132"/>
        <v>1.0449999999999949E-2</v>
      </c>
      <c r="K117">
        <f t="shared" si="133"/>
        <v>9.1923881554244126E-4</v>
      </c>
      <c r="L117">
        <f t="shared" si="134"/>
        <v>8.7965436894013962</v>
      </c>
      <c r="AA117" s="3">
        <f t="shared" si="139"/>
        <v>7</v>
      </c>
      <c r="AB117" s="4">
        <v>176</v>
      </c>
      <c r="AC117" s="4" t="s">
        <v>42</v>
      </c>
      <c r="AD117" s="4">
        <f t="shared" ref="AD117:AE117" si="147">AD116/2</f>
        <v>62.5</v>
      </c>
      <c r="AE117" s="6">
        <f t="shared" si="147"/>
        <v>260</v>
      </c>
      <c r="AF117" s="4" t="s">
        <v>37</v>
      </c>
      <c r="AG117" s="52">
        <v>1.61E-2</v>
      </c>
      <c r="AH117" s="52">
        <v>1.6399999999999901E-2</v>
      </c>
      <c r="AI117" s="52">
        <v>1.6199999999999999E-2</v>
      </c>
      <c r="AJ117" s="6">
        <f t="shared" si="135"/>
        <v>1.6233333333333301E-2</v>
      </c>
      <c r="AK117">
        <f t="shared" si="136"/>
        <v>1.5275252316514074E-4</v>
      </c>
      <c r="AL117">
        <f t="shared" si="137"/>
        <v>0.94098063551421585</v>
      </c>
    </row>
    <row r="118" spans="1:38">
      <c r="A118" s="3">
        <f t="shared" si="138"/>
        <v>8</v>
      </c>
      <c r="B118" s="4">
        <v>176</v>
      </c>
      <c r="C118" s="4" t="s">
        <v>42</v>
      </c>
      <c r="D118" s="4">
        <f t="shared" ref="D118:E118" si="148">D117/2</f>
        <v>31.25</v>
      </c>
      <c r="E118" s="6">
        <f t="shared" si="148"/>
        <v>130</v>
      </c>
      <c r="F118" s="4" t="s">
        <v>39</v>
      </c>
      <c r="G118" s="52">
        <v>7.1999999999999998E-3</v>
      </c>
      <c r="H118" s="52">
        <v>7.4000000000000003E-3</v>
      </c>
      <c r="I118" s="52">
        <v>7.8999999999999904E-3</v>
      </c>
      <c r="J118" s="6">
        <f t="shared" si="132"/>
        <v>7.4999999999999971E-3</v>
      </c>
      <c r="K118">
        <f t="shared" si="133"/>
        <v>3.6055512754639362E-4</v>
      </c>
      <c r="L118">
        <f t="shared" si="134"/>
        <v>4.8074017006185832</v>
      </c>
      <c r="AA118" s="3">
        <f t="shared" si="139"/>
        <v>8</v>
      </c>
      <c r="AB118" s="4">
        <v>176</v>
      </c>
      <c r="AC118" s="4" t="s">
        <v>42</v>
      </c>
      <c r="AD118" s="4">
        <f t="shared" ref="AD118:AE118" si="149">AD117/2</f>
        <v>31.25</v>
      </c>
      <c r="AE118" s="6">
        <f t="shared" si="149"/>
        <v>130</v>
      </c>
      <c r="AF118" s="4" t="s">
        <v>37</v>
      </c>
      <c r="AG118" s="52">
        <v>8.3999999999999995E-3</v>
      </c>
      <c r="AH118" s="52">
        <v>9.5999999999999905E-3</v>
      </c>
      <c r="AI118" s="52">
        <v>8.6999999999999994E-3</v>
      </c>
      <c r="AJ118" s="6">
        <f t="shared" si="135"/>
        <v>8.8999999999999965E-3</v>
      </c>
      <c r="AK118">
        <f t="shared" si="136"/>
        <v>6.2449979983983481E-4</v>
      </c>
      <c r="AL118">
        <f t="shared" si="137"/>
        <v>7.0168516835936527</v>
      </c>
    </row>
    <row r="119" spans="1:38">
      <c r="A119" s="3">
        <f t="shared" si="138"/>
        <v>9</v>
      </c>
      <c r="B119" s="4">
        <v>176</v>
      </c>
      <c r="C119" s="4" t="s">
        <v>42</v>
      </c>
      <c r="D119" s="4">
        <f t="shared" ref="D119:E119" si="150">D118/2</f>
        <v>15.625</v>
      </c>
      <c r="E119" s="6">
        <f t="shared" si="150"/>
        <v>65</v>
      </c>
      <c r="F119" s="4" t="s">
        <v>39</v>
      </c>
      <c r="G119" s="52">
        <v>6.1999999999999902E-3</v>
      </c>
      <c r="H119" s="52">
        <v>6.4999999999999902E-3</v>
      </c>
      <c r="I119" s="52">
        <v>6.7999999999999996E-3</v>
      </c>
      <c r="J119" s="6">
        <f t="shared" si="132"/>
        <v>6.4999999999999928E-3</v>
      </c>
      <c r="K119">
        <f t="shared" si="133"/>
        <v>3.0000000000000469E-4</v>
      </c>
      <c r="L119">
        <f t="shared" si="134"/>
        <v>4.6153846153846922</v>
      </c>
      <c r="AA119" s="3">
        <f t="shared" si="139"/>
        <v>9</v>
      </c>
      <c r="AB119" s="4">
        <v>176</v>
      </c>
      <c r="AC119" s="4" t="s">
        <v>42</v>
      </c>
      <c r="AD119" s="4">
        <f t="shared" ref="AD119:AE119" si="151">AD118/2</f>
        <v>15.625</v>
      </c>
      <c r="AE119">
        <f t="shared" si="151"/>
        <v>65</v>
      </c>
      <c r="AF119" s="4" t="s">
        <v>37</v>
      </c>
      <c r="AG119" s="52">
        <v>1.47E-2</v>
      </c>
      <c r="AH119" s="52">
        <v>1.6399999999999901E-2</v>
      </c>
      <c r="AI119" s="52">
        <v>1.9E-2</v>
      </c>
      <c r="AJ119">
        <f t="shared" si="135"/>
        <v>1.6699999999999965E-2</v>
      </c>
      <c r="AK119">
        <f t="shared" si="136"/>
        <v>2.1656407827707782E-3</v>
      </c>
      <c r="AL119">
        <f t="shared" si="137"/>
        <v>12.967908878866963</v>
      </c>
    </row>
    <row r="120" spans="1:38">
      <c r="A120" s="3">
        <f t="shared" si="138"/>
        <v>10</v>
      </c>
      <c r="B120" s="4">
        <v>176</v>
      </c>
      <c r="C120" s="4" t="s">
        <v>42</v>
      </c>
      <c r="D120" s="4">
        <f t="shared" ref="D120:E120" si="152">D119/2</f>
        <v>7.8125</v>
      </c>
      <c r="E120" s="6">
        <f t="shared" si="152"/>
        <v>32.5</v>
      </c>
      <c r="F120" s="4" t="s">
        <v>39</v>
      </c>
      <c r="G120" s="52">
        <v>6.0000000000000001E-3</v>
      </c>
      <c r="H120" s="52">
        <v>5.5999999999999999E-3</v>
      </c>
      <c r="I120" s="52">
        <v>6.1000000000000004E-3</v>
      </c>
      <c r="J120" s="6">
        <f t="shared" si="132"/>
        <v>5.8999999999999999E-3</v>
      </c>
      <c r="K120">
        <f t="shared" si="133"/>
        <v>2.6457513110645926E-4</v>
      </c>
      <c r="L120">
        <f t="shared" si="134"/>
        <v>4.4843242560416821</v>
      </c>
      <c r="AA120" s="3">
        <f t="shared" si="139"/>
        <v>10</v>
      </c>
      <c r="AB120" s="4">
        <v>176</v>
      </c>
      <c r="AC120" s="4" t="s">
        <v>42</v>
      </c>
      <c r="AD120" s="4">
        <f t="shared" ref="AD120:AE120" si="153">AD119/2</f>
        <v>7.8125</v>
      </c>
      <c r="AE120">
        <f t="shared" si="153"/>
        <v>32.5</v>
      </c>
      <c r="AF120" s="4" t="s">
        <v>37</v>
      </c>
      <c r="AG120" s="52">
        <v>1.5599999999999999E-2</v>
      </c>
      <c r="AH120" s="52">
        <v>1.7999999999999999E-2</v>
      </c>
      <c r="AI120" s="52">
        <v>1.8499999999999999E-2</v>
      </c>
      <c r="AJ120">
        <f t="shared" si="135"/>
        <v>1.7366666666666666E-2</v>
      </c>
      <c r="AK120">
        <f t="shared" si="136"/>
        <v>1.5502687938977978E-3</v>
      </c>
      <c r="AL120">
        <f t="shared" si="137"/>
        <v>8.9266917115036346</v>
      </c>
    </row>
    <row r="121" spans="1:38">
      <c r="A121" s="3">
        <f t="shared" si="138"/>
        <v>11</v>
      </c>
      <c r="B121" s="4">
        <v>176</v>
      </c>
      <c r="C121" s="4" t="s">
        <v>42</v>
      </c>
      <c r="D121" s="4">
        <f t="shared" ref="D121:E121" si="154">D120/2</f>
        <v>3.90625</v>
      </c>
      <c r="E121" s="4">
        <f t="shared" si="154"/>
        <v>16.25</v>
      </c>
      <c r="F121" s="4" t="s">
        <v>39</v>
      </c>
      <c r="G121" s="52">
        <v>5.4999999999999901E-3</v>
      </c>
      <c r="H121" s="52">
        <v>5.7999999999999996E-3</v>
      </c>
      <c r="I121" s="52">
        <v>6.6E-3</v>
      </c>
      <c r="J121">
        <f t="shared" si="132"/>
        <v>5.9666666666666644E-3</v>
      </c>
      <c r="K121">
        <f t="shared" si="133"/>
        <v>5.6862407030773684E-4</v>
      </c>
      <c r="L121">
        <f t="shared" si="134"/>
        <v>9.5300123515263202</v>
      </c>
      <c r="AA121" s="3">
        <f t="shared" si="139"/>
        <v>11</v>
      </c>
      <c r="AB121" s="4">
        <v>176</v>
      </c>
      <c r="AC121" s="4" t="s">
        <v>42</v>
      </c>
      <c r="AD121" s="4">
        <f t="shared" ref="AD121:AE121" si="155">AD120/2</f>
        <v>3.90625</v>
      </c>
      <c r="AE121" s="4">
        <f t="shared" si="155"/>
        <v>16.25</v>
      </c>
      <c r="AF121" s="4" t="s">
        <v>37</v>
      </c>
      <c r="AG121" s="52">
        <v>1.1299999999999999E-2</v>
      </c>
      <c r="AH121" s="52">
        <v>1.37E-2</v>
      </c>
      <c r="AI121" s="52">
        <v>1.5299999999999999E-2</v>
      </c>
      <c r="AJ121">
        <f t="shared" si="135"/>
        <v>1.3433333333333334E-2</v>
      </c>
      <c r="AK121">
        <f t="shared" si="136"/>
        <v>2.0132891827388667E-3</v>
      </c>
      <c r="AL121">
        <f t="shared" si="137"/>
        <v>14.987264387634244</v>
      </c>
    </row>
    <row r="122" spans="1:38">
      <c r="A122" s="3">
        <f t="shared" si="138"/>
        <v>12</v>
      </c>
      <c r="B122" s="4">
        <v>176</v>
      </c>
      <c r="C122" s="4" t="s">
        <v>42</v>
      </c>
      <c r="D122" s="4">
        <f t="shared" ref="D122:E122" si="156">D121/2</f>
        <v>1.953125</v>
      </c>
      <c r="E122" s="4">
        <f t="shared" si="156"/>
        <v>8.125</v>
      </c>
      <c r="F122" s="4" t="s">
        <v>39</v>
      </c>
      <c r="G122" s="52">
        <v>4.8999999999999998E-3</v>
      </c>
      <c r="H122" s="52">
        <v>4.7000000000000002E-3</v>
      </c>
      <c r="I122" s="52">
        <v>5.4000000000000003E-3</v>
      </c>
      <c r="J122">
        <f t="shared" si="132"/>
        <v>5.0000000000000001E-3</v>
      </c>
      <c r="K122">
        <f t="shared" si="133"/>
        <v>3.6055512754639904E-4</v>
      </c>
      <c r="L122">
        <f t="shared" si="134"/>
        <v>7.2111025509279809</v>
      </c>
      <c r="AA122" s="3">
        <f t="shared" si="139"/>
        <v>12</v>
      </c>
      <c r="AB122" s="4">
        <v>176</v>
      </c>
      <c r="AC122" s="4" t="s">
        <v>42</v>
      </c>
      <c r="AD122" s="4">
        <f t="shared" ref="AD122:AE122" si="157">AD121/2</f>
        <v>1.953125</v>
      </c>
      <c r="AE122" s="4">
        <f t="shared" si="157"/>
        <v>8.125</v>
      </c>
      <c r="AF122" s="4" t="s">
        <v>37</v>
      </c>
      <c r="AG122" s="52">
        <v>1.04E-2</v>
      </c>
      <c r="AH122" s="52">
        <v>1.10999999999999E-2</v>
      </c>
      <c r="AI122" s="52">
        <v>1.14E-2</v>
      </c>
      <c r="AJ122">
        <f t="shared" si="135"/>
        <v>1.0966666666666633E-2</v>
      </c>
      <c r="AK122">
        <f t="shared" si="136"/>
        <v>5.1316014394467587E-4</v>
      </c>
      <c r="AL122">
        <f t="shared" si="137"/>
        <v>4.6792718292827731</v>
      </c>
    </row>
    <row r="123" spans="1:38">
      <c r="A123" s="3">
        <f t="shared" si="138"/>
        <v>13</v>
      </c>
      <c r="B123" s="4">
        <v>176</v>
      </c>
      <c r="C123" s="4" t="s">
        <v>42</v>
      </c>
      <c r="D123" s="4">
        <f t="shared" ref="D123:E123" si="158">D122/2</f>
        <v>0.9765625</v>
      </c>
      <c r="E123" s="4">
        <f t="shared" si="158"/>
        <v>4.0625</v>
      </c>
      <c r="F123" s="4" t="s">
        <v>39</v>
      </c>
      <c r="G123" s="52">
        <v>5.1999999999999998E-3</v>
      </c>
      <c r="H123" s="52">
        <v>6.1999999999999902E-3</v>
      </c>
      <c r="I123" s="52">
        <v>5.4000000000000003E-3</v>
      </c>
      <c r="J123">
        <f t="shared" si="132"/>
        <v>5.5999999999999965E-3</v>
      </c>
      <c r="K123">
        <f t="shared" si="133"/>
        <v>5.2915026221291267E-4</v>
      </c>
      <c r="L123">
        <f t="shared" si="134"/>
        <v>9.4491118252305899</v>
      </c>
      <c r="AA123" s="3">
        <f t="shared" si="139"/>
        <v>13</v>
      </c>
      <c r="AB123" s="4">
        <v>176</v>
      </c>
      <c r="AC123" s="4" t="s">
        <v>42</v>
      </c>
      <c r="AD123" s="4">
        <f t="shared" ref="AD123:AE123" si="159">AD122/2</f>
        <v>0.9765625</v>
      </c>
      <c r="AE123" s="4">
        <f t="shared" si="159"/>
        <v>4.0625</v>
      </c>
      <c r="AF123" s="4" t="s">
        <v>37</v>
      </c>
      <c r="AG123" s="52">
        <v>1.02999999999999E-2</v>
      </c>
      <c r="AH123" s="52">
        <v>1.1299999999999999E-2</v>
      </c>
      <c r="AI123" s="52">
        <v>1.1199999999999899E-2</v>
      </c>
      <c r="AJ123">
        <f t="shared" si="135"/>
        <v>1.0933333333333265E-2</v>
      </c>
      <c r="AK123">
        <f t="shared" si="136"/>
        <v>5.507570547286433E-4</v>
      </c>
      <c r="AL123">
        <f t="shared" si="137"/>
        <v>5.0374120859327443</v>
      </c>
    </row>
    <row r="124" spans="1:38">
      <c r="A124" s="3">
        <f t="shared" si="138"/>
        <v>14</v>
      </c>
      <c r="B124" s="4">
        <v>176</v>
      </c>
      <c r="C124" s="4" t="s">
        <v>42</v>
      </c>
      <c r="D124" s="4">
        <f t="shared" ref="D124:E124" si="160">D123/2</f>
        <v>0.48828125</v>
      </c>
      <c r="E124" s="4">
        <f t="shared" si="160"/>
        <v>2.03125</v>
      </c>
      <c r="F124" s="4" t="s">
        <v>39</v>
      </c>
      <c r="G124" s="52">
        <v>5.4000000000000003E-3</v>
      </c>
      <c r="H124" s="52">
        <v>8.0000000000000002E-3</v>
      </c>
      <c r="I124" s="52">
        <v>4.8999999999999998E-3</v>
      </c>
      <c r="J124">
        <f t="shared" si="132"/>
        <v>6.1000000000000004E-3</v>
      </c>
      <c r="K124">
        <f t="shared" si="133"/>
        <v>1.6643316977093239E-3</v>
      </c>
      <c r="L124">
        <f t="shared" si="134"/>
        <v>27.284126191956126</v>
      </c>
      <c r="AA124" s="3">
        <f t="shared" si="139"/>
        <v>14</v>
      </c>
      <c r="AB124" s="4">
        <v>176</v>
      </c>
      <c r="AC124" s="4" t="s">
        <v>42</v>
      </c>
      <c r="AD124" s="4">
        <f t="shared" ref="AD124:AE124" si="161">AD123/2</f>
        <v>0.48828125</v>
      </c>
      <c r="AE124" s="4">
        <f t="shared" si="161"/>
        <v>2.03125</v>
      </c>
      <c r="AF124" s="4" t="s">
        <v>37</v>
      </c>
      <c r="AG124" s="52">
        <v>1.04999999999999E-2</v>
      </c>
      <c r="AH124" s="52">
        <v>1.22999999999999E-2</v>
      </c>
      <c r="AI124" s="52">
        <v>1.2899999999999899E-2</v>
      </c>
      <c r="AJ124">
        <f t="shared" si="135"/>
        <v>1.1899999999999899E-2</v>
      </c>
      <c r="AK124">
        <f t="shared" si="136"/>
        <v>1.2489995996796794E-3</v>
      </c>
      <c r="AL124">
        <f t="shared" si="137"/>
        <v>10.495794955291512</v>
      </c>
    </row>
    <row r="125" spans="1:38">
      <c r="A125" s="3">
        <f t="shared" si="138"/>
        <v>15</v>
      </c>
      <c r="B125" s="4">
        <v>176</v>
      </c>
      <c r="C125" s="4" t="s">
        <v>42</v>
      </c>
      <c r="D125" s="4">
        <f t="shared" ref="D125:E125" si="162">D124/2</f>
        <v>0.244140625</v>
      </c>
      <c r="E125" s="4">
        <f t="shared" si="162"/>
        <v>1.015625</v>
      </c>
      <c r="F125" s="4" t="s">
        <v>39</v>
      </c>
      <c r="G125" s="52">
        <v>4.8999999999999998E-3</v>
      </c>
      <c r="H125" s="52">
        <v>6.7000000000000002E-3</v>
      </c>
      <c r="I125" s="52">
        <v>5.1999999999999998E-3</v>
      </c>
      <c r="J125">
        <f t="shared" si="132"/>
        <v>5.5999999999999999E-3</v>
      </c>
      <c r="K125">
        <f t="shared" si="133"/>
        <v>9.6436507609929572E-4</v>
      </c>
      <c r="L125">
        <f t="shared" si="134"/>
        <v>17.220804930344567</v>
      </c>
      <c r="AA125" s="3">
        <f t="shared" si="139"/>
        <v>15</v>
      </c>
      <c r="AB125" s="4">
        <v>176</v>
      </c>
      <c r="AC125" s="4" t="s">
        <v>42</v>
      </c>
      <c r="AD125" s="4">
        <f t="shared" ref="AD125:AE125" si="163">AD124/2</f>
        <v>0.244140625</v>
      </c>
      <c r="AE125" s="4">
        <f t="shared" si="163"/>
        <v>1.015625</v>
      </c>
      <c r="AF125" s="4" t="s">
        <v>37</v>
      </c>
      <c r="AG125" s="52">
        <v>1.1900000000000001E-2</v>
      </c>
      <c r="AH125" s="52">
        <v>7.4999999999999997E-3</v>
      </c>
      <c r="AI125" s="52">
        <v>8.8999999999999999E-3</v>
      </c>
      <c r="AJ125">
        <f t="shared" si="135"/>
        <v>9.4333333333333335E-3</v>
      </c>
      <c r="AK125">
        <f t="shared" si="136"/>
        <v>2.247962040011649E-3</v>
      </c>
      <c r="AL125">
        <f t="shared" si="137"/>
        <v>23.829986289876139</v>
      </c>
    </row>
    <row r="126" spans="1:38">
      <c r="A126" s="3">
        <f t="shared" si="138"/>
        <v>16</v>
      </c>
      <c r="B126" s="4">
        <v>176</v>
      </c>
      <c r="C126" s="4" t="s">
        <v>42</v>
      </c>
      <c r="D126" s="4">
        <f t="shared" ref="D126:E126" si="164">D125/2</f>
        <v>0.1220703125</v>
      </c>
      <c r="E126" s="4">
        <f t="shared" si="164"/>
        <v>0.5078125</v>
      </c>
      <c r="F126" s="4" t="s">
        <v>39</v>
      </c>
      <c r="G126" s="52">
        <v>4.7999999999999996E-3</v>
      </c>
      <c r="H126" s="52">
        <v>5.1999999999999998E-3</v>
      </c>
      <c r="I126" s="52">
        <v>4.6999999999999898E-3</v>
      </c>
      <c r="J126">
        <f t="shared" si="132"/>
        <v>4.8999999999999955E-3</v>
      </c>
      <c r="K126">
        <f t="shared" si="133"/>
        <v>2.6457513110646289E-4</v>
      </c>
      <c r="L126">
        <f t="shared" si="134"/>
        <v>5.399492471560472</v>
      </c>
      <c r="AA126" s="3">
        <f t="shared" si="139"/>
        <v>16</v>
      </c>
      <c r="AB126" s="4">
        <v>176</v>
      </c>
      <c r="AC126" s="4" t="s">
        <v>42</v>
      </c>
      <c r="AD126" s="4">
        <f t="shared" ref="AD126:AE126" si="165">AD125/2</f>
        <v>0.1220703125</v>
      </c>
      <c r="AE126" s="4">
        <f t="shared" si="165"/>
        <v>0.5078125</v>
      </c>
      <c r="AF126" s="4" t="s">
        <v>37</v>
      </c>
      <c r="AG126" s="52">
        <v>7.4000000000000003E-3</v>
      </c>
      <c r="AH126" s="52">
        <v>8.2999999999999897E-3</v>
      </c>
      <c r="AI126" s="52">
        <v>9.5999999999999905E-3</v>
      </c>
      <c r="AJ126">
        <f t="shared" si="135"/>
        <v>8.4333333333333274E-3</v>
      </c>
      <c r="AK126">
        <f t="shared" si="136"/>
        <v>1.1060440015357993E-3</v>
      </c>
      <c r="AL126">
        <f t="shared" si="137"/>
        <v>13.115146263270358</v>
      </c>
    </row>
  </sheetData>
  <phoneticPr fontId="18"/>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B69"/>
  <sheetViews>
    <sheetView topLeftCell="AZ1" workbookViewId="0">
      <selection activeCell="BC28" sqref="BC28"/>
    </sheetView>
  </sheetViews>
  <sheetFormatPr defaultRowHeight="10.5"/>
  <cols>
    <col min="54" max="54" width="17.1640625" bestFit="1" customWidth="1"/>
  </cols>
  <sheetData>
    <row r="1" spans="1:144">
      <c r="A1" t="s">
        <v>114</v>
      </c>
      <c r="Y1" t="s">
        <v>79</v>
      </c>
      <c r="AW1">
        <v>190626</v>
      </c>
      <c r="CE1" t="s">
        <v>133</v>
      </c>
      <c r="DC1" t="s">
        <v>155</v>
      </c>
      <c r="EA1">
        <v>190626</v>
      </c>
    </row>
    <row r="2" spans="1:144">
      <c r="A2" s="2" t="s">
        <v>30</v>
      </c>
      <c r="B2" s="2" t="s">
        <v>81</v>
      </c>
      <c r="C2" s="2" t="s">
        <v>82</v>
      </c>
      <c r="D2" s="2" t="s">
        <v>83</v>
      </c>
      <c r="E2" s="2" t="s">
        <v>84</v>
      </c>
      <c r="F2" s="2" t="s">
        <v>85</v>
      </c>
      <c r="G2" s="5">
        <v>1</v>
      </c>
      <c r="H2" s="5">
        <v>2</v>
      </c>
      <c r="I2" s="5">
        <v>3</v>
      </c>
      <c r="J2" s="5" t="s">
        <v>86</v>
      </c>
      <c r="K2" s="5" t="s">
        <v>87</v>
      </c>
      <c r="L2" s="5" t="s">
        <v>88</v>
      </c>
      <c r="M2" s="5" t="s">
        <v>89</v>
      </c>
      <c r="N2" s="5" t="s">
        <v>90</v>
      </c>
      <c r="Y2" s="2" t="s">
        <v>30</v>
      </c>
      <c r="Z2" s="2" t="s">
        <v>31</v>
      </c>
      <c r="AA2" s="2" t="s">
        <v>32</v>
      </c>
      <c r="AB2" s="2" t="s">
        <v>33</v>
      </c>
      <c r="AC2" s="2" t="s">
        <v>34</v>
      </c>
      <c r="AD2" s="2" t="s">
        <v>35</v>
      </c>
      <c r="AE2" s="5">
        <v>1</v>
      </c>
      <c r="AF2" s="5">
        <v>2</v>
      </c>
      <c r="AG2" s="5">
        <v>3</v>
      </c>
      <c r="AH2" s="5" t="s">
        <v>61</v>
      </c>
      <c r="AI2" s="5" t="s">
        <v>62</v>
      </c>
      <c r="AJ2" s="5" t="s">
        <v>63</v>
      </c>
      <c r="AK2" s="5" t="s">
        <v>64</v>
      </c>
      <c r="AL2" s="5" t="s">
        <v>65</v>
      </c>
      <c r="AW2" s="2" t="s">
        <v>30</v>
      </c>
      <c r="AX2" s="2" t="s">
        <v>31</v>
      </c>
      <c r="AY2" s="2" t="s">
        <v>32</v>
      </c>
      <c r="AZ2" s="2" t="s">
        <v>33</v>
      </c>
      <c r="BA2" s="2" t="s">
        <v>34</v>
      </c>
      <c r="BB2" s="2" t="s">
        <v>35</v>
      </c>
      <c r="BC2" s="5">
        <v>1</v>
      </c>
      <c r="BD2" s="5">
        <v>2</v>
      </c>
      <c r="BE2" s="5">
        <v>3</v>
      </c>
      <c r="BF2" s="5" t="s">
        <v>61</v>
      </c>
      <c r="BG2" s="5" t="s">
        <v>62</v>
      </c>
      <c r="BH2" s="5" t="s">
        <v>63</v>
      </c>
      <c r="BI2" s="5" t="s">
        <v>64</v>
      </c>
      <c r="BJ2" s="5" t="s">
        <v>65</v>
      </c>
      <c r="CE2" s="2" t="s">
        <v>30</v>
      </c>
      <c r="CF2" s="2" t="s">
        <v>134</v>
      </c>
      <c r="CG2" s="2" t="s">
        <v>135</v>
      </c>
      <c r="CH2" s="2" t="s">
        <v>136</v>
      </c>
      <c r="CI2" s="2" t="s">
        <v>137</v>
      </c>
      <c r="CJ2" s="2" t="s">
        <v>138</v>
      </c>
      <c r="CK2" s="5">
        <v>1</v>
      </c>
      <c r="CL2" s="5">
        <v>2</v>
      </c>
      <c r="CM2" s="5">
        <v>3</v>
      </c>
      <c r="CN2" s="5" t="s">
        <v>139</v>
      </c>
      <c r="CO2" s="5" t="s">
        <v>141</v>
      </c>
      <c r="CP2" s="5" t="s">
        <v>142</v>
      </c>
      <c r="CQ2" s="5" t="s">
        <v>143</v>
      </c>
      <c r="CR2" s="5" t="s">
        <v>144</v>
      </c>
      <c r="DC2" s="2" t="s">
        <v>30</v>
      </c>
      <c r="DD2" s="2" t="s">
        <v>31</v>
      </c>
      <c r="DE2" s="2" t="s">
        <v>32</v>
      </c>
      <c r="DF2" s="2" t="s">
        <v>33</v>
      </c>
      <c r="DG2" s="2" t="s">
        <v>34</v>
      </c>
      <c r="DH2" s="2" t="s">
        <v>35</v>
      </c>
      <c r="DI2" s="5">
        <v>1</v>
      </c>
      <c r="DJ2" s="5">
        <v>2</v>
      </c>
      <c r="DK2" s="5">
        <v>3</v>
      </c>
      <c r="DL2" s="5" t="s">
        <v>61</v>
      </c>
      <c r="DM2" s="5" t="s">
        <v>62</v>
      </c>
      <c r="DN2" s="5" t="s">
        <v>63</v>
      </c>
      <c r="DO2" s="5" t="s">
        <v>64</v>
      </c>
      <c r="DP2" s="5" t="s">
        <v>65</v>
      </c>
      <c r="EA2" s="2" t="s">
        <v>30</v>
      </c>
      <c r="EB2" s="2" t="s">
        <v>31</v>
      </c>
      <c r="EC2" s="2" t="s">
        <v>32</v>
      </c>
      <c r="ED2" s="2" t="s">
        <v>33</v>
      </c>
      <c r="EE2" s="2" t="s">
        <v>34</v>
      </c>
      <c r="EF2" s="2" t="s">
        <v>35</v>
      </c>
      <c r="EG2" s="5">
        <v>1</v>
      </c>
      <c r="EH2" s="5">
        <v>2</v>
      </c>
      <c r="EI2" s="5">
        <v>3</v>
      </c>
      <c r="EJ2" s="5" t="s">
        <v>61</v>
      </c>
      <c r="EK2" s="5" t="s">
        <v>62</v>
      </c>
      <c r="EL2" s="5" t="s">
        <v>63</v>
      </c>
      <c r="EM2" s="5" t="s">
        <v>64</v>
      </c>
      <c r="EN2" s="5" t="s">
        <v>65</v>
      </c>
    </row>
    <row r="3" spans="1:144">
      <c r="A3" s="3">
        <v>17</v>
      </c>
      <c r="B3" s="4">
        <v>603</v>
      </c>
      <c r="C3" s="4" t="s">
        <v>91</v>
      </c>
      <c r="D3" s="4"/>
      <c r="E3" s="3"/>
      <c r="F3" s="4" t="s">
        <v>115</v>
      </c>
      <c r="G3">
        <v>5.4000000000000003E-3</v>
      </c>
      <c r="H3">
        <v>5.4000000000000003E-3</v>
      </c>
      <c r="I3">
        <v>5.1999999999999902E-3</v>
      </c>
      <c r="J3">
        <f>AVERAGE(G3:I3)</f>
        <v>5.3333333333333297E-3</v>
      </c>
      <c r="K3">
        <f>STDEV(G3:I3)</f>
        <v>1.1547005383793096E-4</v>
      </c>
      <c r="L3">
        <f>(K3/J3)*100</f>
        <v>2.165063509461207</v>
      </c>
      <c r="M3">
        <f>J3+(3.3*K3)</f>
        <v>5.7143845109985016E-3</v>
      </c>
      <c r="N3">
        <f>(M3-0.0029)/(3*10^-5)</f>
        <v>93.81281703328338</v>
      </c>
      <c r="Y3" s="3">
        <v>1</v>
      </c>
      <c r="Z3" s="4">
        <v>603</v>
      </c>
      <c r="AA3" s="4" t="s">
        <v>36</v>
      </c>
      <c r="AB3" s="4"/>
      <c r="AC3" s="3"/>
      <c r="AD3" s="4" t="s">
        <v>66</v>
      </c>
      <c r="AE3">
        <v>5.1000000000000004E-3</v>
      </c>
      <c r="AF3">
        <v>5.1999999999999998E-3</v>
      </c>
      <c r="AG3">
        <v>5.3999999999999899E-3</v>
      </c>
      <c r="AH3">
        <f>AVERAGE(AE3:AG3)</f>
        <v>5.2333333333333303E-3</v>
      </c>
      <c r="AI3">
        <f>STDEV(AE3:AG3)</f>
        <v>1.5275252316518902E-4</v>
      </c>
      <c r="AJ3">
        <f>(AI3/AH3)*100</f>
        <v>2.9188380222647599</v>
      </c>
      <c r="AK3">
        <f>AH3+(3.3*AI3)</f>
        <v>5.7374166597784545E-3</v>
      </c>
      <c r="AL3">
        <f>(AK3-0.0041)/(2*10^-5)</f>
        <v>81.8708329889227</v>
      </c>
      <c r="AW3" s="3">
        <v>1</v>
      </c>
      <c r="AX3" s="4">
        <v>603</v>
      </c>
      <c r="AY3" s="4" t="s">
        <v>36</v>
      </c>
      <c r="AZ3" s="4"/>
      <c r="BA3" s="3"/>
      <c r="BB3" s="4" t="s">
        <v>66</v>
      </c>
      <c r="BC3" s="52">
        <v>6.3E-3</v>
      </c>
      <c r="BD3" s="52">
        <v>6.0000000000000001E-3</v>
      </c>
      <c r="BE3" s="52">
        <v>5.1999999999999998E-3</v>
      </c>
      <c r="BF3">
        <f>AVERAGE(BC3:BE3)</f>
        <v>5.8333333333333336E-3</v>
      </c>
      <c r="BG3">
        <f>STDEV(BC3:BE3)</f>
        <v>5.6862407030773294E-4</v>
      </c>
      <c r="BH3">
        <f>(BG3/BF3)*100</f>
        <v>9.7478412052754226</v>
      </c>
      <c r="BI3">
        <f>BF3+(3.3*BG3)</f>
        <v>7.709792765348852E-3</v>
      </c>
      <c r="BJ3">
        <f>(BI3-0.0028)/(2*10^-5)</f>
        <v>245.48963826744256</v>
      </c>
      <c r="CE3" s="3">
        <v>1</v>
      </c>
      <c r="CF3" s="3">
        <v>603</v>
      </c>
      <c r="CG3" s="4" t="s">
        <v>145</v>
      </c>
      <c r="CH3" s="4"/>
      <c r="CI3" s="3"/>
      <c r="CJ3" s="4" t="s">
        <v>146</v>
      </c>
      <c r="CK3">
        <v>1.7899999999999999E-2</v>
      </c>
      <c r="CL3">
        <v>2.04999999999999E-2</v>
      </c>
      <c r="CM3">
        <v>1.6199999999999999E-2</v>
      </c>
      <c r="CN3">
        <f>AVERAGE(CK3:CM3)</f>
        <v>1.8199999999999966E-2</v>
      </c>
      <c r="CO3">
        <f>STDEV(CK3:CM3)</f>
        <v>2.1656407827707193E-3</v>
      </c>
      <c r="CP3">
        <f>(CO3/CN3)*100</f>
        <v>11.89912518005892</v>
      </c>
      <c r="CQ3">
        <f>CN3+(3.3*CO3)</f>
        <v>2.5346614583143339E-2</v>
      </c>
      <c r="CR3">
        <f>(CQ3-0.0112)/(2*10^-5)</f>
        <v>707.33072915716696</v>
      </c>
      <c r="DC3" s="3">
        <v>1</v>
      </c>
      <c r="DD3" s="3">
        <v>603</v>
      </c>
      <c r="DE3" s="4" t="s">
        <v>36</v>
      </c>
      <c r="DF3" s="4"/>
      <c r="DG3" s="3"/>
      <c r="DH3" s="4" t="s">
        <v>37</v>
      </c>
      <c r="DI3">
        <v>1.18E-2</v>
      </c>
      <c r="DJ3">
        <v>1.0699999999999901E-2</v>
      </c>
      <c r="DK3">
        <v>1.0500000000000001E-2</v>
      </c>
      <c r="DL3">
        <f>AVERAGE(DI3:DK3)</f>
        <v>1.0999999999999968E-2</v>
      </c>
      <c r="DM3">
        <f>STDEV(DI3:DK3)</f>
        <v>7.0000000000002092E-4</v>
      </c>
      <c r="DN3">
        <f>(DM3/DL3)*100</f>
        <v>6.3636363636365729</v>
      </c>
      <c r="EA3" s="3">
        <v>1</v>
      </c>
      <c r="EB3" s="4">
        <v>603</v>
      </c>
      <c r="EC3" s="4" t="s">
        <v>36</v>
      </c>
      <c r="ED3" s="4"/>
      <c r="EE3" s="3"/>
      <c r="EF3" s="4" t="s">
        <v>37</v>
      </c>
      <c r="EG3" s="52">
        <v>1.2699999999999999E-2</v>
      </c>
      <c r="EH3" s="52">
        <v>1.15E-2</v>
      </c>
      <c r="EI3" s="52">
        <v>1.14E-2</v>
      </c>
      <c r="EJ3">
        <f>AVERAGE(EG3:EI3)</f>
        <v>1.1866666666666666E-2</v>
      </c>
      <c r="EK3">
        <f>STDEV(EG3:EI3)</f>
        <v>7.2341781380702314E-4</v>
      </c>
      <c r="EL3">
        <f>(EK3/EJ3)*100</f>
        <v>6.0962175320816563</v>
      </c>
    </row>
    <row r="4" spans="1:144">
      <c r="A4" s="3">
        <f t="shared" ref="A4:A18" si="0">A3+1</f>
        <v>18</v>
      </c>
      <c r="B4" s="4">
        <v>603</v>
      </c>
      <c r="C4" s="4" t="s">
        <v>91</v>
      </c>
      <c r="D4" s="4"/>
      <c r="E4" s="3"/>
      <c r="F4" s="4" t="s">
        <v>116</v>
      </c>
      <c r="G4">
        <v>5.4999999999999997E-3</v>
      </c>
      <c r="H4">
        <v>5.7000000000000002E-3</v>
      </c>
      <c r="I4">
        <v>5.1999999999999998E-3</v>
      </c>
      <c r="J4">
        <f t="shared" ref="J4:J18" si="1">AVERAGE(G4:I4)</f>
        <v>5.4666666666666657E-3</v>
      </c>
      <c r="K4">
        <f t="shared" ref="K4:K18" si="2">STDEV(G4:I4)</f>
        <v>2.5166114784235856E-4</v>
      </c>
      <c r="L4">
        <f t="shared" ref="L4:L18" si="3">(K4/J4)*100</f>
        <v>4.6035575824821695</v>
      </c>
      <c r="Y4" s="3">
        <f>Y3+1</f>
        <v>2</v>
      </c>
      <c r="Z4" s="4">
        <v>603</v>
      </c>
      <c r="AA4" s="4" t="s">
        <v>38</v>
      </c>
      <c r="AB4" s="4"/>
      <c r="AC4" s="3"/>
      <c r="AD4" s="4" t="s">
        <v>39</v>
      </c>
      <c r="AE4">
        <v>5.7999999999999996E-3</v>
      </c>
      <c r="AF4">
        <v>5.1999999999999902E-3</v>
      </c>
      <c r="AG4">
        <v>7.1000000000000004E-3</v>
      </c>
      <c r="AH4">
        <f t="shared" ref="AH4:AH18" si="4">AVERAGE(AE4:AG4)</f>
        <v>6.0333333333333307E-3</v>
      </c>
      <c r="AI4">
        <f t="shared" ref="AI4:AI18" si="5">STDEV(AE4:AG4)</f>
        <v>9.7125348562223551E-4</v>
      </c>
      <c r="AJ4">
        <f t="shared" ref="AJ4:AJ18" si="6">(AI4/AH4)*100</f>
        <v>16.098124071086783</v>
      </c>
      <c r="AW4" s="3">
        <f>AW3+1</f>
        <v>2</v>
      </c>
      <c r="AX4" s="4">
        <v>603</v>
      </c>
      <c r="AY4" s="4" t="s">
        <v>36</v>
      </c>
      <c r="AZ4" s="4"/>
      <c r="BA4" s="3"/>
      <c r="BB4" s="4" t="s">
        <v>39</v>
      </c>
      <c r="BC4" s="52">
        <v>6.9999999999999897E-3</v>
      </c>
      <c r="BD4" s="52">
        <v>8.3999999999999908E-3</v>
      </c>
      <c r="BE4" s="52">
        <v>4.4999999999999901E-3</v>
      </c>
      <c r="BF4">
        <f t="shared" ref="BF4:BF18" si="7">AVERAGE(BC4:BE4)</f>
        <v>6.6333333333333236E-3</v>
      </c>
      <c r="BG4">
        <f t="shared" ref="BG4:BG18" si="8">STDEV(BC4:BE4)</f>
        <v>1.9756855350316596E-3</v>
      </c>
      <c r="BH4">
        <f t="shared" ref="BH4:BH18" si="9">(BG4/BF4)*100</f>
        <v>29.784204045703454</v>
      </c>
      <c r="CE4" s="3">
        <f>CE3+1</f>
        <v>2</v>
      </c>
      <c r="CF4" s="3">
        <v>603</v>
      </c>
      <c r="CG4" s="4" t="s">
        <v>91</v>
      </c>
      <c r="CH4" s="4"/>
      <c r="CI4" s="3"/>
      <c r="CJ4" s="4" t="s">
        <v>92</v>
      </c>
      <c r="CK4">
        <v>1.8099999999999901E-2</v>
      </c>
      <c r="CL4">
        <v>1.30999999999999E-2</v>
      </c>
      <c r="CM4">
        <v>1.7899999999999999E-2</v>
      </c>
      <c r="CN4">
        <f t="shared" ref="CN4:CN18" si="10">AVERAGE(CK4:CM4)</f>
        <v>1.6366666666666599E-2</v>
      </c>
      <c r="CO4">
        <f t="shared" ref="CO4:CO18" si="11">STDEV(CK4:CM4)</f>
        <v>2.8307831660749801E-3</v>
      </c>
      <c r="CP4">
        <f t="shared" ref="CP4:CP18" si="12">(CO4/CN4)*100</f>
        <v>17.296027491293227</v>
      </c>
      <c r="DC4" s="3">
        <f>DC3+1</f>
        <v>2</v>
      </c>
      <c r="DD4" s="3">
        <v>603</v>
      </c>
      <c r="DE4" s="4" t="s">
        <v>40</v>
      </c>
      <c r="DF4" s="4"/>
      <c r="DG4" s="3"/>
      <c r="DH4" s="4" t="s">
        <v>69</v>
      </c>
      <c r="DI4">
        <v>1.16999999999999E-2</v>
      </c>
      <c r="DJ4">
        <v>1.09E-2</v>
      </c>
      <c r="DK4">
        <v>1.0699999999999901E-2</v>
      </c>
      <c r="DL4">
        <f t="shared" ref="DL4:DL18" si="13">AVERAGE(DI4:DK4)</f>
        <v>1.1099999999999935E-2</v>
      </c>
      <c r="DM4">
        <f t="shared" ref="DM4:DM18" si="14">STDEV(DI4:DK4)</f>
        <v>5.291502622128989E-4</v>
      </c>
      <c r="DN4">
        <f t="shared" ref="DN4:DN18" si="15">(DM4/DL4)*100</f>
        <v>4.7671194793955136</v>
      </c>
      <c r="DO4">
        <f>DL4+(3.3*DM4)</f>
        <v>1.2846195865302501E-2</v>
      </c>
      <c r="DP4">
        <f>(DO4-0.0105)/(2*10^-5)</f>
        <v>117.30979326512501</v>
      </c>
      <c r="EA4" s="3">
        <f>EA3+1</f>
        <v>2</v>
      </c>
      <c r="EB4" s="4">
        <v>603</v>
      </c>
      <c r="EC4" s="4" t="s">
        <v>36</v>
      </c>
      <c r="ED4" s="4"/>
      <c r="EE4" s="3"/>
      <c r="EF4" s="4" t="s">
        <v>69</v>
      </c>
      <c r="EG4" s="52">
        <v>1.14E-2</v>
      </c>
      <c r="EH4" s="52">
        <v>1.06E-2</v>
      </c>
      <c r="EI4" s="52">
        <v>1.0599999999999899E-2</v>
      </c>
      <c r="EJ4">
        <f t="shared" ref="EJ4:EJ18" si="16">AVERAGE(EG4:EI4)</f>
        <v>1.0866666666666634E-2</v>
      </c>
      <c r="EK4">
        <f t="shared" ref="EK4:EK18" si="17">STDEV(EG4:EI4)</f>
        <v>4.6188021535172985E-4</v>
      </c>
      <c r="EL4">
        <f t="shared" ref="EL4:EL18" si="18">(EK4/EJ4)*100</f>
        <v>4.2504314296171586</v>
      </c>
      <c r="EM4">
        <f>EJ4+(3.3*EK4)</f>
        <v>1.2390871377327342E-2</v>
      </c>
      <c r="EN4">
        <f>(EM4-0.0091)/(2*10^-5)</f>
        <v>164.54356886636708</v>
      </c>
    </row>
    <row r="5" spans="1:144">
      <c r="A5" s="3">
        <f t="shared" si="0"/>
        <v>19</v>
      </c>
      <c r="B5" s="4">
        <v>176</v>
      </c>
      <c r="C5" s="4" t="s">
        <v>117</v>
      </c>
      <c r="D5" s="4">
        <v>1000</v>
      </c>
      <c r="E5" s="6">
        <v>4160</v>
      </c>
      <c r="F5" s="4" t="s">
        <v>116</v>
      </c>
      <c r="G5">
        <v>0.14299999999999999</v>
      </c>
      <c r="H5">
        <v>0.1399</v>
      </c>
      <c r="I5">
        <v>0.13869999999999999</v>
      </c>
      <c r="J5" s="6">
        <f t="shared" si="1"/>
        <v>0.14053333333333332</v>
      </c>
      <c r="K5">
        <f t="shared" si="2"/>
        <v>2.2188585654190139E-3</v>
      </c>
      <c r="L5">
        <f t="shared" si="3"/>
        <v>1.5788841784290897</v>
      </c>
      <c r="Y5" s="3">
        <f t="shared" ref="Y5:Y18" si="19">Y4+1</f>
        <v>3</v>
      </c>
      <c r="Z5" s="4">
        <v>176</v>
      </c>
      <c r="AA5" s="4" t="s">
        <v>42</v>
      </c>
      <c r="AB5" s="4">
        <v>1000</v>
      </c>
      <c r="AC5" s="6">
        <v>4160</v>
      </c>
      <c r="AD5" s="4" t="s">
        <v>43</v>
      </c>
      <c r="AE5">
        <v>9.4E-2</v>
      </c>
      <c r="AF5">
        <v>9.8799999999999999E-2</v>
      </c>
      <c r="AG5">
        <v>9.8900000000000002E-2</v>
      </c>
      <c r="AH5" s="6">
        <f t="shared" si="4"/>
        <v>9.7233333333333338E-2</v>
      </c>
      <c r="AI5">
        <f t="shared" si="5"/>
        <v>2.8005951748393291E-3</v>
      </c>
      <c r="AJ5">
        <f t="shared" si="6"/>
        <v>2.8802830046342089</v>
      </c>
      <c r="AW5" s="3">
        <f t="shared" ref="AW5:AW18" si="20">AW4+1</f>
        <v>3</v>
      </c>
      <c r="AX5" s="4">
        <v>176</v>
      </c>
      <c r="AY5" s="4" t="s">
        <v>42</v>
      </c>
      <c r="AZ5" s="4">
        <v>1000</v>
      </c>
      <c r="BA5" s="6">
        <v>4160</v>
      </c>
      <c r="BB5" s="4" t="s">
        <v>39</v>
      </c>
      <c r="BC5" s="52">
        <v>9.2999999999999999E-2</v>
      </c>
      <c r="BD5" s="52">
        <v>0.108</v>
      </c>
      <c r="BE5" s="52">
        <v>9.96999999999999E-2</v>
      </c>
      <c r="BF5" s="6">
        <f t="shared" si="7"/>
        <v>0.1002333333333333</v>
      </c>
      <c r="BG5">
        <f t="shared" si="8"/>
        <v>7.5142087629592362E-3</v>
      </c>
      <c r="BH5">
        <f t="shared" si="9"/>
        <v>7.4967164246350899</v>
      </c>
      <c r="CE5" s="3">
        <f t="shared" ref="CE5:CE18" si="21">CE4+1</f>
        <v>3</v>
      </c>
      <c r="CF5" s="3">
        <v>176</v>
      </c>
      <c r="CG5" s="4" t="s">
        <v>117</v>
      </c>
      <c r="CH5" s="4">
        <v>1000</v>
      </c>
      <c r="CI5" s="6">
        <v>4160</v>
      </c>
      <c r="CJ5" s="4" t="s">
        <v>92</v>
      </c>
      <c r="CK5">
        <v>0.10580000000000001</v>
      </c>
      <c r="CL5">
        <v>0.1142</v>
      </c>
      <c r="CM5">
        <v>0.1071</v>
      </c>
      <c r="CN5" s="6">
        <f t="shared" si="10"/>
        <v>0.10903333333333333</v>
      </c>
      <c r="CO5">
        <f t="shared" si="11"/>
        <v>4.5214304521172602E-3</v>
      </c>
      <c r="CP5">
        <f t="shared" si="12"/>
        <v>4.1468331875120095</v>
      </c>
      <c r="DC5" s="3">
        <f t="shared" ref="DC5:DC18" si="22">DC4+1</f>
        <v>3</v>
      </c>
      <c r="DD5" s="3">
        <v>176</v>
      </c>
      <c r="DE5" s="4" t="s">
        <v>42</v>
      </c>
      <c r="DF5" s="4">
        <v>1000</v>
      </c>
      <c r="DG5" s="6">
        <v>4160</v>
      </c>
      <c r="DH5" s="4" t="s">
        <v>41</v>
      </c>
      <c r="DI5">
        <v>8.9099999999999999E-2</v>
      </c>
      <c r="DJ5">
        <v>9.2799999999999994E-2</v>
      </c>
      <c r="DK5">
        <v>9.6799999999999997E-2</v>
      </c>
      <c r="DL5" s="6">
        <f t="shared" si="13"/>
        <v>9.2899999999999996E-2</v>
      </c>
      <c r="DM5">
        <f t="shared" si="14"/>
        <v>3.8509739027939409E-3</v>
      </c>
      <c r="DN5">
        <f t="shared" si="15"/>
        <v>4.1452894540300766</v>
      </c>
      <c r="EA5" s="3">
        <f t="shared" ref="EA5:EA18" si="23">EA4+1</f>
        <v>3</v>
      </c>
      <c r="EB5" s="4">
        <v>176</v>
      </c>
      <c r="EC5" s="4" t="s">
        <v>42</v>
      </c>
      <c r="ED5" s="4">
        <v>1000</v>
      </c>
      <c r="EE5" s="6">
        <v>4160</v>
      </c>
      <c r="EF5" s="4" t="s">
        <v>37</v>
      </c>
      <c r="EG5" s="52">
        <v>0.10290000000000001</v>
      </c>
      <c r="EH5" s="52">
        <v>9.9500000000000005E-2</v>
      </c>
      <c r="EI5" s="52">
        <v>0.1</v>
      </c>
      <c r="EJ5" s="6">
        <f t="shared" si="16"/>
        <v>0.1008</v>
      </c>
      <c r="EK5">
        <f t="shared" si="17"/>
        <v>1.835755975068582E-3</v>
      </c>
      <c r="EL5">
        <f t="shared" si="18"/>
        <v>1.8211864832029583</v>
      </c>
    </row>
    <row r="6" spans="1:144">
      <c r="A6" s="3">
        <f t="shared" si="0"/>
        <v>20</v>
      </c>
      <c r="B6" s="4">
        <v>176</v>
      </c>
      <c r="C6" s="4" t="s">
        <v>117</v>
      </c>
      <c r="D6" s="4">
        <f t="shared" ref="D6:E18" si="24">D5/2</f>
        <v>500</v>
      </c>
      <c r="E6" s="6">
        <f t="shared" si="24"/>
        <v>2080</v>
      </c>
      <c r="F6" s="4" t="s">
        <v>118</v>
      </c>
      <c r="G6">
        <v>6.6500000000000004E-2</v>
      </c>
      <c r="H6">
        <v>7.0199999999999999E-2</v>
      </c>
      <c r="I6">
        <v>6.8000000000000005E-2</v>
      </c>
      <c r="J6" s="6">
        <f t="shared" si="1"/>
        <v>6.8233333333333326E-2</v>
      </c>
      <c r="K6">
        <f t="shared" si="2"/>
        <v>1.8610033136277117E-3</v>
      </c>
      <c r="L6">
        <f t="shared" si="3"/>
        <v>2.7274108162594701</v>
      </c>
      <c r="Y6" s="3">
        <f t="shared" si="19"/>
        <v>4</v>
      </c>
      <c r="Z6" s="4">
        <v>176</v>
      </c>
      <c r="AA6" s="4" t="s">
        <v>42</v>
      </c>
      <c r="AB6" s="4">
        <f t="shared" ref="AB6:AC18" si="25">AB5/2</f>
        <v>500</v>
      </c>
      <c r="AC6" s="6">
        <f t="shared" si="25"/>
        <v>2080</v>
      </c>
      <c r="AD6" s="4" t="s">
        <v>44</v>
      </c>
      <c r="AE6">
        <v>4.9999999999999899E-2</v>
      </c>
      <c r="AF6">
        <v>5.1199999999999898E-2</v>
      </c>
      <c r="AG6">
        <v>4.6999999999999903E-2</v>
      </c>
      <c r="AH6" s="6">
        <f t="shared" si="4"/>
        <v>4.9399999999999895E-2</v>
      </c>
      <c r="AI6">
        <f t="shared" si="5"/>
        <v>2.1633307652783912E-3</v>
      </c>
      <c r="AJ6">
        <f t="shared" si="6"/>
        <v>4.3792120754623394</v>
      </c>
      <c r="AW6" s="3">
        <f t="shared" si="20"/>
        <v>4</v>
      </c>
      <c r="AX6" s="4">
        <v>176</v>
      </c>
      <c r="AY6" s="4" t="s">
        <v>42</v>
      </c>
      <c r="AZ6" s="4">
        <f t="shared" ref="AZ6:BA18" si="26">AZ5/2</f>
        <v>500</v>
      </c>
      <c r="BA6" s="6">
        <f t="shared" si="26"/>
        <v>2080</v>
      </c>
      <c r="BB6" s="4" t="s">
        <v>39</v>
      </c>
      <c r="BC6" s="52">
        <v>4.2799999999999998E-2</v>
      </c>
      <c r="BD6" s="52">
        <v>5.6899999999999999E-2</v>
      </c>
      <c r="BE6" s="52">
        <v>5.5500000000000001E-2</v>
      </c>
      <c r="BF6" s="6">
        <f t="shared" si="7"/>
        <v>5.1733333333333333E-2</v>
      </c>
      <c r="BG6">
        <f t="shared" si="8"/>
        <v>7.7680971500962313E-3</v>
      </c>
      <c r="BH6">
        <f t="shared" si="9"/>
        <v>15.015651707660242</v>
      </c>
      <c r="CE6" s="3">
        <f t="shared" si="21"/>
        <v>4</v>
      </c>
      <c r="CF6" s="3">
        <v>176</v>
      </c>
      <c r="CG6" s="4" t="s">
        <v>117</v>
      </c>
      <c r="CH6" s="4">
        <f t="shared" ref="CH6:CI18" si="27">CH5/2</f>
        <v>500</v>
      </c>
      <c r="CI6" s="6">
        <f t="shared" si="27"/>
        <v>2080</v>
      </c>
      <c r="CJ6" s="4" t="s">
        <v>94</v>
      </c>
      <c r="CK6">
        <v>5.5699999999999902E-2</v>
      </c>
      <c r="CL6">
        <v>6.4199999999999993E-2</v>
      </c>
      <c r="CM6">
        <v>5.7499999999999898E-2</v>
      </c>
      <c r="CN6" s="6">
        <f t="shared" si="10"/>
        <v>5.913333333333326E-2</v>
      </c>
      <c r="CO6">
        <f t="shared" si="11"/>
        <v>4.4792112400883488E-3</v>
      </c>
      <c r="CP6">
        <f t="shared" si="12"/>
        <v>7.574765344005109</v>
      </c>
      <c r="DC6" s="3">
        <f t="shared" si="22"/>
        <v>4</v>
      </c>
      <c r="DD6" s="3">
        <v>176</v>
      </c>
      <c r="DE6" s="4" t="s">
        <v>45</v>
      </c>
      <c r="DF6" s="4">
        <f t="shared" ref="DF6:DG18" si="28">DF5/2</f>
        <v>500</v>
      </c>
      <c r="DG6" s="6">
        <f t="shared" si="28"/>
        <v>2080</v>
      </c>
      <c r="DH6" s="4" t="s">
        <v>41</v>
      </c>
      <c r="DI6">
        <v>4.8899999999999999E-2</v>
      </c>
      <c r="DJ6">
        <v>5.21E-2</v>
      </c>
      <c r="DK6">
        <v>5.4099999999999898E-2</v>
      </c>
      <c r="DL6" s="6">
        <f t="shared" si="13"/>
        <v>5.1699999999999968E-2</v>
      </c>
      <c r="DM6">
        <f t="shared" si="14"/>
        <v>2.6229754097207543E-3</v>
      </c>
      <c r="DN6">
        <f t="shared" si="15"/>
        <v>5.0734534037151953</v>
      </c>
      <c r="EA6" s="3">
        <f t="shared" si="23"/>
        <v>4</v>
      </c>
      <c r="EB6" s="4">
        <v>176</v>
      </c>
      <c r="EC6" s="4" t="s">
        <v>42</v>
      </c>
      <c r="ED6" s="4">
        <f t="shared" ref="ED6:EE18" si="29">ED5/2</f>
        <v>500</v>
      </c>
      <c r="EE6" s="6">
        <f t="shared" si="29"/>
        <v>2080</v>
      </c>
      <c r="EF6" s="4" t="s">
        <v>37</v>
      </c>
      <c r="EG6" s="52">
        <v>5.0899999999999897E-2</v>
      </c>
      <c r="EH6" s="52">
        <v>5.4699999999999901E-2</v>
      </c>
      <c r="EI6" s="52">
        <v>5.3599999999999898E-2</v>
      </c>
      <c r="EJ6" s="6">
        <f t="shared" si="16"/>
        <v>5.3066666666666568E-2</v>
      </c>
      <c r="EK6">
        <f t="shared" si="17"/>
        <v>1.9553345834749975E-3</v>
      </c>
      <c r="EL6">
        <f t="shared" si="18"/>
        <v>3.684675722628771</v>
      </c>
    </row>
    <row r="7" spans="1:144">
      <c r="A7" s="3">
        <f t="shared" si="0"/>
        <v>21</v>
      </c>
      <c r="B7" s="4">
        <v>176</v>
      </c>
      <c r="C7" s="4" t="s">
        <v>93</v>
      </c>
      <c r="D7" s="4">
        <f t="shared" si="24"/>
        <v>250</v>
      </c>
      <c r="E7" s="6">
        <f t="shared" si="24"/>
        <v>1040</v>
      </c>
      <c r="F7" s="4" t="s">
        <v>118</v>
      </c>
      <c r="G7">
        <v>3.4799999999999998E-2</v>
      </c>
      <c r="H7">
        <v>3.4099999999999998E-2</v>
      </c>
      <c r="I7">
        <v>3.3799999999999997E-2</v>
      </c>
      <c r="J7" s="6">
        <f t="shared" si="1"/>
        <v>3.4233333333333331E-2</v>
      </c>
      <c r="K7">
        <f t="shared" si="2"/>
        <v>5.1316014394468866E-4</v>
      </c>
      <c r="L7">
        <f t="shared" si="3"/>
        <v>1.4990072364499183</v>
      </c>
      <c r="Y7" s="3">
        <f t="shared" si="19"/>
        <v>5</v>
      </c>
      <c r="Z7" s="4">
        <v>176</v>
      </c>
      <c r="AA7" s="4" t="s">
        <v>42</v>
      </c>
      <c r="AB7" s="4">
        <f t="shared" si="25"/>
        <v>250</v>
      </c>
      <c r="AC7" s="6">
        <f t="shared" si="25"/>
        <v>1040</v>
      </c>
      <c r="AD7" s="4" t="s">
        <v>43</v>
      </c>
      <c r="AE7">
        <v>2.5899999999999999E-2</v>
      </c>
      <c r="AF7">
        <v>2.5700000000000001E-2</v>
      </c>
      <c r="AG7">
        <v>2.7099999999999999E-2</v>
      </c>
      <c r="AH7" s="6">
        <f t="shared" si="4"/>
        <v>2.6233333333333331E-2</v>
      </c>
      <c r="AI7">
        <f t="shared" si="5"/>
        <v>7.5718777944003594E-4</v>
      </c>
      <c r="AJ7">
        <f t="shared" si="6"/>
        <v>2.8863574819823481</v>
      </c>
      <c r="AW7" s="3">
        <f t="shared" si="20"/>
        <v>5</v>
      </c>
      <c r="AX7" s="4">
        <v>176</v>
      </c>
      <c r="AY7" s="4" t="s">
        <v>42</v>
      </c>
      <c r="AZ7" s="4">
        <f t="shared" si="26"/>
        <v>250</v>
      </c>
      <c r="BA7" s="6">
        <f t="shared" si="26"/>
        <v>1040</v>
      </c>
      <c r="BB7" s="4" t="s">
        <v>39</v>
      </c>
      <c r="BC7" s="52">
        <v>2.2800000000000001E-2</v>
      </c>
      <c r="BD7" s="52">
        <v>2.67999999999999E-2</v>
      </c>
      <c r="BE7" s="52">
        <v>2.4399999999999901E-2</v>
      </c>
      <c r="BF7" s="6">
        <f t="shared" si="7"/>
        <v>2.4666666666666601E-2</v>
      </c>
      <c r="BG7">
        <f t="shared" si="8"/>
        <v>2.0132891827388199E-3</v>
      </c>
      <c r="BH7">
        <f t="shared" si="9"/>
        <v>8.1619831732655079</v>
      </c>
      <c r="CE7" s="3">
        <f t="shared" si="21"/>
        <v>5</v>
      </c>
      <c r="CF7" s="3">
        <v>176</v>
      </c>
      <c r="CG7" s="4" t="s">
        <v>93</v>
      </c>
      <c r="CH7" s="4">
        <f t="shared" si="27"/>
        <v>250</v>
      </c>
      <c r="CI7" s="6">
        <f t="shared" si="27"/>
        <v>1040</v>
      </c>
      <c r="CJ7" s="4" t="s">
        <v>94</v>
      </c>
      <c r="CK7">
        <v>3.5299999999999998E-2</v>
      </c>
      <c r="CL7">
        <v>3.6699999999999899E-2</v>
      </c>
      <c r="CM7">
        <v>3.6199999999999899E-2</v>
      </c>
      <c r="CN7" s="6">
        <f t="shared" si="10"/>
        <v>3.6066666666666601E-2</v>
      </c>
      <c r="CO7">
        <f t="shared" si="11"/>
        <v>7.0945988845970539E-4</v>
      </c>
      <c r="CP7">
        <f t="shared" si="12"/>
        <v>1.9670791731784845</v>
      </c>
      <c r="DC7" s="3">
        <f t="shared" si="22"/>
        <v>5</v>
      </c>
      <c r="DD7" s="3">
        <v>176</v>
      </c>
      <c r="DE7" s="4" t="s">
        <v>42</v>
      </c>
      <c r="DF7" s="4">
        <f t="shared" si="28"/>
        <v>250</v>
      </c>
      <c r="DG7" s="6">
        <f t="shared" si="28"/>
        <v>1040</v>
      </c>
      <c r="DH7" s="4" t="s">
        <v>41</v>
      </c>
      <c r="DI7">
        <v>2.7799999999999998E-2</v>
      </c>
      <c r="DJ7">
        <v>3.3299999999999899E-2</v>
      </c>
      <c r="DK7">
        <v>3.0300000000000001E-2</v>
      </c>
      <c r="DL7" s="6">
        <f t="shared" si="13"/>
        <v>3.0466666666666632E-2</v>
      </c>
      <c r="DM7">
        <f t="shared" si="14"/>
        <v>2.7537852736429997E-3</v>
      </c>
      <c r="DN7">
        <f t="shared" si="15"/>
        <v>9.0386825174277998</v>
      </c>
      <c r="EA7" s="3">
        <f t="shared" si="23"/>
        <v>5</v>
      </c>
      <c r="EB7" s="4">
        <v>176</v>
      </c>
      <c r="EC7" s="4" t="s">
        <v>42</v>
      </c>
      <c r="ED7" s="4">
        <f t="shared" si="29"/>
        <v>250</v>
      </c>
      <c r="EE7" s="6">
        <f t="shared" si="29"/>
        <v>1040</v>
      </c>
      <c r="EF7" s="4" t="s">
        <v>37</v>
      </c>
      <c r="EG7" s="52">
        <v>3.09E-2</v>
      </c>
      <c r="EH7" s="52">
        <v>3.02999999999999E-2</v>
      </c>
      <c r="EI7" s="52">
        <v>3.2199999999999999E-2</v>
      </c>
      <c r="EJ7" s="6">
        <f t="shared" si="16"/>
        <v>3.1133333333333301E-2</v>
      </c>
      <c r="EK7">
        <f t="shared" si="17"/>
        <v>9.7125348562227367E-4</v>
      </c>
      <c r="EL7">
        <f t="shared" si="18"/>
        <v>3.119657876731075</v>
      </c>
    </row>
    <row r="8" spans="1:144">
      <c r="A8" s="3">
        <f t="shared" si="0"/>
        <v>22</v>
      </c>
      <c r="B8" s="4">
        <v>176</v>
      </c>
      <c r="C8" s="4" t="s">
        <v>93</v>
      </c>
      <c r="D8" s="4">
        <f t="shared" si="24"/>
        <v>125</v>
      </c>
      <c r="E8" s="6">
        <f t="shared" si="24"/>
        <v>520</v>
      </c>
      <c r="F8" s="4" t="s">
        <v>118</v>
      </c>
      <c r="G8">
        <v>1.9199999999999998E-2</v>
      </c>
      <c r="H8">
        <v>2.0799999999999999E-2</v>
      </c>
      <c r="I8">
        <v>1.82999999999999E-2</v>
      </c>
      <c r="J8" s="6">
        <f t="shared" si="1"/>
        <v>1.9433333333333299E-2</v>
      </c>
      <c r="K8">
        <f t="shared" si="2"/>
        <v>1.2662279942148831E-3</v>
      </c>
      <c r="L8">
        <f t="shared" si="3"/>
        <v>6.5157529719462373</v>
      </c>
      <c r="Y8" s="3">
        <f t="shared" si="19"/>
        <v>6</v>
      </c>
      <c r="Z8" s="4">
        <v>176</v>
      </c>
      <c r="AA8" s="4" t="s">
        <v>42</v>
      </c>
      <c r="AB8" s="4">
        <f t="shared" si="25"/>
        <v>125</v>
      </c>
      <c r="AC8" s="6">
        <f t="shared" si="25"/>
        <v>520</v>
      </c>
      <c r="AD8" s="4" t="s">
        <v>43</v>
      </c>
      <c r="AE8">
        <v>1.5100000000000001E-2</v>
      </c>
      <c r="AF8">
        <v>1.5199999999999899E-2</v>
      </c>
      <c r="AG8">
        <v>1.4699999999999901E-2</v>
      </c>
      <c r="AH8" s="6">
        <f t="shared" si="4"/>
        <v>1.4999999999999935E-2</v>
      </c>
      <c r="AI8">
        <f t="shared" si="5"/>
        <v>2.6457513110647747E-4</v>
      </c>
      <c r="AJ8">
        <f t="shared" si="6"/>
        <v>1.7638342073765241</v>
      </c>
      <c r="AW8" s="3">
        <f t="shared" si="20"/>
        <v>6</v>
      </c>
      <c r="AX8" s="4">
        <v>176</v>
      </c>
      <c r="AY8" s="4" t="s">
        <v>42</v>
      </c>
      <c r="AZ8" s="4">
        <f t="shared" si="26"/>
        <v>125</v>
      </c>
      <c r="BA8" s="6">
        <f t="shared" si="26"/>
        <v>520</v>
      </c>
      <c r="BB8" s="4" t="s">
        <v>39</v>
      </c>
      <c r="BC8" s="52">
        <v>1.38E-2</v>
      </c>
      <c r="BD8" s="52">
        <v>1.67E-2</v>
      </c>
      <c r="BE8" s="52">
        <v>1.58999999999999E-2</v>
      </c>
      <c r="BF8" s="6">
        <f t="shared" si="7"/>
        <v>1.5466666666666634E-2</v>
      </c>
      <c r="BG8">
        <f t="shared" si="8"/>
        <v>1.4977761292440503E-3</v>
      </c>
      <c r="BH8">
        <f t="shared" si="9"/>
        <v>9.6838973873537952</v>
      </c>
      <c r="CE8" s="3">
        <f t="shared" si="21"/>
        <v>6</v>
      </c>
      <c r="CF8" s="3">
        <v>176</v>
      </c>
      <c r="CG8" s="4" t="s">
        <v>93</v>
      </c>
      <c r="CH8" s="4">
        <f t="shared" si="27"/>
        <v>125</v>
      </c>
      <c r="CI8" s="6">
        <f t="shared" si="27"/>
        <v>520</v>
      </c>
      <c r="CJ8" s="4" t="s">
        <v>94</v>
      </c>
      <c r="CK8">
        <v>2.1999999999999999E-2</v>
      </c>
      <c r="CL8">
        <v>2.3900000000000001E-2</v>
      </c>
      <c r="CM8">
        <v>2.23E-2</v>
      </c>
      <c r="CN8" s="6">
        <f t="shared" si="10"/>
        <v>2.2733333333333331E-2</v>
      </c>
      <c r="CO8">
        <f t="shared" si="11"/>
        <v>1.0214368964029719E-3</v>
      </c>
      <c r="CP8">
        <f t="shared" si="12"/>
        <v>4.493124177725683</v>
      </c>
      <c r="DC8" s="3">
        <f t="shared" si="22"/>
        <v>6</v>
      </c>
      <c r="DD8" s="3">
        <v>176</v>
      </c>
      <c r="DE8" s="4" t="s">
        <v>42</v>
      </c>
      <c r="DF8" s="4">
        <f t="shared" si="28"/>
        <v>125</v>
      </c>
      <c r="DG8" s="6">
        <f t="shared" si="28"/>
        <v>520</v>
      </c>
      <c r="DH8" s="4" t="s">
        <v>41</v>
      </c>
      <c r="DI8">
        <v>1.9199999999999998E-2</v>
      </c>
      <c r="DJ8">
        <v>2.06E-2</v>
      </c>
      <c r="DK8">
        <v>2.01E-2</v>
      </c>
      <c r="DL8" s="6">
        <f t="shared" si="13"/>
        <v>1.9966666666666667E-2</v>
      </c>
      <c r="DM8">
        <f t="shared" si="14"/>
        <v>7.0945988845975982E-4</v>
      </c>
      <c r="DN8">
        <f t="shared" si="15"/>
        <v>3.5532214780956251</v>
      </c>
      <c r="EA8" s="3">
        <f t="shared" si="23"/>
        <v>6</v>
      </c>
      <c r="EB8" s="4">
        <v>176</v>
      </c>
      <c r="EC8" s="4" t="s">
        <v>42</v>
      </c>
      <c r="ED8" s="4">
        <f t="shared" si="29"/>
        <v>125</v>
      </c>
      <c r="EE8" s="6">
        <f t="shared" si="29"/>
        <v>520</v>
      </c>
      <c r="EF8" s="4" t="s">
        <v>37</v>
      </c>
      <c r="EG8" s="52">
        <v>2.1299999999999999E-2</v>
      </c>
      <c r="EH8" s="52">
        <v>2.16999999999999E-2</v>
      </c>
      <c r="EI8" s="52">
        <v>2.0099999999999899E-2</v>
      </c>
      <c r="EJ8" s="6">
        <f t="shared" si="16"/>
        <v>2.1033333333333265E-2</v>
      </c>
      <c r="EK8">
        <f t="shared" si="17"/>
        <v>8.3266639978646936E-4</v>
      </c>
      <c r="EL8">
        <f t="shared" si="18"/>
        <v>3.9587942937550178</v>
      </c>
    </row>
    <row r="9" spans="1:144">
      <c r="A9" s="3">
        <f t="shared" si="0"/>
        <v>23</v>
      </c>
      <c r="B9" s="4">
        <v>176</v>
      </c>
      <c r="C9" s="4" t="s">
        <v>93</v>
      </c>
      <c r="D9" s="4">
        <f t="shared" si="24"/>
        <v>62.5</v>
      </c>
      <c r="E9" s="6">
        <f t="shared" si="24"/>
        <v>260</v>
      </c>
      <c r="F9" s="4" t="s">
        <v>118</v>
      </c>
      <c r="G9">
        <v>1.10999999999999E-2</v>
      </c>
      <c r="H9">
        <v>1.14E-2</v>
      </c>
      <c r="I9">
        <v>1.0699999999999999E-2</v>
      </c>
      <c r="J9" s="6">
        <f t="shared" si="1"/>
        <v>1.1066666666666634E-2</v>
      </c>
      <c r="K9">
        <f t="shared" si="2"/>
        <v>3.5118845842842033E-4</v>
      </c>
      <c r="L9">
        <f t="shared" si="3"/>
        <v>3.1733896845941691</v>
      </c>
      <c r="Y9" s="3">
        <f t="shared" si="19"/>
        <v>7</v>
      </c>
      <c r="Z9" s="4">
        <v>176</v>
      </c>
      <c r="AA9" s="4" t="s">
        <v>42</v>
      </c>
      <c r="AB9" s="4">
        <f t="shared" si="25"/>
        <v>62.5</v>
      </c>
      <c r="AC9" s="6">
        <f t="shared" si="25"/>
        <v>260</v>
      </c>
      <c r="AD9" s="4" t="s">
        <v>43</v>
      </c>
      <c r="AE9">
        <v>9.39999999999999E-3</v>
      </c>
      <c r="AF9">
        <v>9.8999999999999904E-3</v>
      </c>
      <c r="AG9">
        <v>0.01</v>
      </c>
      <c r="AH9" s="6">
        <f t="shared" si="4"/>
        <v>9.7666666666666596E-3</v>
      </c>
      <c r="AI9">
        <f t="shared" si="5"/>
        <v>3.2145502536643563E-4</v>
      </c>
      <c r="AJ9">
        <f t="shared" si="6"/>
        <v>3.2913483825914933</v>
      </c>
      <c r="AW9" s="3">
        <f t="shared" si="20"/>
        <v>7</v>
      </c>
      <c r="AX9" s="4">
        <v>176</v>
      </c>
      <c r="AY9" s="4" t="s">
        <v>42</v>
      </c>
      <c r="AZ9" s="4">
        <f t="shared" si="26"/>
        <v>62.5</v>
      </c>
      <c r="BA9" s="6">
        <f t="shared" si="26"/>
        <v>260</v>
      </c>
      <c r="BB9" s="4" t="s">
        <v>39</v>
      </c>
      <c r="BC9" s="52">
        <v>9.2999999999999992E-3</v>
      </c>
      <c r="BD9" s="52">
        <v>9.7999999999999997E-3</v>
      </c>
      <c r="BE9" s="52">
        <v>8.8999999999999895E-3</v>
      </c>
      <c r="BF9" s="6">
        <f t="shared" si="7"/>
        <v>9.3333333333333306E-3</v>
      </c>
      <c r="BG9">
        <f t="shared" si="8"/>
        <v>4.5092497528229433E-4</v>
      </c>
      <c r="BH9">
        <f t="shared" si="9"/>
        <v>4.8313390208817264</v>
      </c>
      <c r="CE9" s="3">
        <f t="shared" si="21"/>
        <v>7</v>
      </c>
      <c r="CF9" s="3">
        <v>176</v>
      </c>
      <c r="CG9" s="4" t="s">
        <v>93</v>
      </c>
      <c r="CH9" s="4">
        <f t="shared" si="27"/>
        <v>62.5</v>
      </c>
      <c r="CI9" s="6">
        <f t="shared" si="27"/>
        <v>260</v>
      </c>
      <c r="CJ9" s="4" t="s">
        <v>94</v>
      </c>
      <c r="CK9">
        <v>1.7299999999999999E-2</v>
      </c>
      <c r="CL9">
        <v>1.8099999999999901E-2</v>
      </c>
      <c r="CM9">
        <v>1.83E-2</v>
      </c>
      <c r="CN9" s="6">
        <f t="shared" si="10"/>
        <v>1.7899999999999968E-2</v>
      </c>
      <c r="CO9">
        <f t="shared" si="11"/>
        <v>5.2915026221289987E-4</v>
      </c>
      <c r="CP9">
        <f t="shared" si="12"/>
        <v>2.9561467162731887</v>
      </c>
      <c r="DC9" s="3">
        <f t="shared" si="22"/>
        <v>7</v>
      </c>
      <c r="DD9" s="3">
        <v>176</v>
      </c>
      <c r="DE9" s="4" t="s">
        <v>42</v>
      </c>
      <c r="DF9" s="4">
        <f t="shared" si="28"/>
        <v>62.5</v>
      </c>
      <c r="DG9" s="6">
        <f t="shared" si="28"/>
        <v>260</v>
      </c>
      <c r="DH9" s="4" t="s">
        <v>41</v>
      </c>
      <c r="DI9">
        <v>1.54E-2</v>
      </c>
      <c r="DJ9">
        <v>1.4200000000000001E-2</v>
      </c>
      <c r="DK9">
        <v>1.6799999999999999E-2</v>
      </c>
      <c r="DL9" s="6">
        <f t="shared" si="13"/>
        <v>1.5466666666666665E-2</v>
      </c>
      <c r="DM9">
        <f t="shared" si="14"/>
        <v>1.3012814197295413E-3</v>
      </c>
      <c r="DN9">
        <f t="shared" si="15"/>
        <v>8.4134574551478973</v>
      </c>
      <c r="EA9" s="3">
        <f t="shared" si="23"/>
        <v>7</v>
      </c>
      <c r="EB9" s="4">
        <v>176</v>
      </c>
      <c r="EC9" s="4" t="s">
        <v>42</v>
      </c>
      <c r="ED9" s="4">
        <f t="shared" si="29"/>
        <v>62.5</v>
      </c>
      <c r="EE9" s="6">
        <f t="shared" si="29"/>
        <v>260</v>
      </c>
      <c r="EF9" s="4" t="s">
        <v>37</v>
      </c>
      <c r="EG9" s="52">
        <v>1.5699999999999999E-2</v>
      </c>
      <c r="EH9" s="52">
        <v>1.49E-2</v>
      </c>
      <c r="EI9" s="52">
        <v>1.50999999999999E-2</v>
      </c>
      <c r="EJ9" s="6">
        <f t="shared" si="16"/>
        <v>1.52333333333333E-2</v>
      </c>
      <c r="EK9">
        <f t="shared" si="17"/>
        <v>4.1633319989324178E-4</v>
      </c>
      <c r="EL9">
        <f t="shared" si="18"/>
        <v>2.7330406995180043</v>
      </c>
    </row>
    <row r="10" spans="1:144">
      <c r="A10" s="3">
        <f t="shared" si="0"/>
        <v>24</v>
      </c>
      <c r="B10" s="4">
        <v>176</v>
      </c>
      <c r="C10" s="4" t="s">
        <v>93</v>
      </c>
      <c r="D10" s="4">
        <f t="shared" si="24"/>
        <v>31.25</v>
      </c>
      <c r="E10" s="6">
        <f t="shared" si="24"/>
        <v>130</v>
      </c>
      <c r="F10" s="4" t="s">
        <v>118</v>
      </c>
      <c r="G10">
        <v>7.7999999999999996E-3</v>
      </c>
      <c r="H10">
        <v>7.8999999999999904E-3</v>
      </c>
      <c r="I10">
        <v>6.9999999999999897E-3</v>
      </c>
      <c r="J10" s="6">
        <f t="shared" si="1"/>
        <v>7.5666666666666599E-3</v>
      </c>
      <c r="K10">
        <f t="shared" si="2"/>
        <v>4.9328828623162731E-4</v>
      </c>
      <c r="L10">
        <f t="shared" si="3"/>
        <v>6.5192284524003661</v>
      </c>
      <c r="Y10" s="3">
        <f t="shared" si="19"/>
        <v>8</v>
      </c>
      <c r="Z10" s="4">
        <v>176</v>
      </c>
      <c r="AA10" s="4" t="s">
        <v>42</v>
      </c>
      <c r="AB10" s="4">
        <f t="shared" si="25"/>
        <v>31.25</v>
      </c>
      <c r="AC10" s="6">
        <f t="shared" si="25"/>
        <v>130</v>
      </c>
      <c r="AD10" s="4" t="s">
        <v>43</v>
      </c>
      <c r="AE10">
        <v>8.0000000000000002E-3</v>
      </c>
      <c r="AF10">
        <v>7.09999999999999E-3</v>
      </c>
      <c r="AG10">
        <v>6.9999999999999897E-3</v>
      </c>
      <c r="AH10" s="6">
        <f t="shared" si="4"/>
        <v>7.3666666666666603E-3</v>
      </c>
      <c r="AI10">
        <f t="shared" si="5"/>
        <v>5.507570547286162E-4</v>
      </c>
      <c r="AJ10">
        <f t="shared" si="6"/>
        <v>7.4763401094382358</v>
      </c>
      <c r="AW10" s="3">
        <f t="shared" si="20"/>
        <v>8</v>
      </c>
      <c r="AX10" s="4">
        <v>176</v>
      </c>
      <c r="AY10" s="4" t="s">
        <v>42</v>
      </c>
      <c r="AZ10" s="4">
        <f t="shared" si="26"/>
        <v>31.25</v>
      </c>
      <c r="BA10" s="6">
        <f t="shared" si="26"/>
        <v>130</v>
      </c>
      <c r="BB10" s="4" t="s">
        <v>39</v>
      </c>
      <c r="BC10" s="52">
        <v>6.6E-3</v>
      </c>
      <c r="BD10" s="52">
        <v>6.8999999999999999E-3</v>
      </c>
      <c r="BE10" s="52">
        <v>6.1999999999999902E-3</v>
      </c>
      <c r="BF10" s="6">
        <f t="shared" si="7"/>
        <v>6.5666666666666625E-3</v>
      </c>
      <c r="BG10">
        <f t="shared" si="8"/>
        <v>3.5118845842842966E-4</v>
      </c>
      <c r="BH10">
        <f t="shared" si="9"/>
        <v>5.3480475902806575</v>
      </c>
      <c r="CE10" s="3">
        <f t="shared" si="21"/>
        <v>8</v>
      </c>
      <c r="CF10" s="3">
        <v>176</v>
      </c>
      <c r="CG10" s="4" t="s">
        <v>93</v>
      </c>
      <c r="CH10" s="4">
        <f t="shared" si="27"/>
        <v>31.25</v>
      </c>
      <c r="CI10" s="6">
        <f t="shared" si="27"/>
        <v>130</v>
      </c>
      <c r="CJ10" s="4" t="s">
        <v>94</v>
      </c>
      <c r="CK10">
        <v>1.4200000000000001E-2</v>
      </c>
      <c r="CL10">
        <v>1.44999999999999E-2</v>
      </c>
      <c r="CM10">
        <v>1.39999999999999E-2</v>
      </c>
      <c r="CN10" s="6">
        <f t="shared" si="10"/>
        <v>1.4233333333333266E-2</v>
      </c>
      <c r="CO10">
        <f t="shared" si="11"/>
        <v>2.5166114784235189E-4</v>
      </c>
      <c r="CP10">
        <f t="shared" si="12"/>
        <v>1.768111108962668</v>
      </c>
      <c r="DC10" s="3">
        <f t="shared" si="22"/>
        <v>8</v>
      </c>
      <c r="DD10" s="3">
        <v>176</v>
      </c>
      <c r="DE10" s="4" t="s">
        <v>42</v>
      </c>
      <c r="DF10" s="4">
        <f t="shared" si="28"/>
        <v>31.25</v>
      </c>
      <c r="DG10" s="6">
        <f t="shared" si="28"/>
        <v>130</v>
      </c>
      <c r="DH10" s="4" t="s">
        <v>41</v>
      </c>
      <c r="DI10">
        <v>1.23E-2</v>
      </c>
      <c r="DJ10">
        <v>1.3299999999999999E-2</v>
      </c>
      <c r="DK10">
        <v>1.21E-2</v>
      </c>
      <c r="DL10" s="6">
        <f t="shared" si="13"/>
        <v>1.2566666666666665E-2</v>
      </c>
      <c r="DM10">
        <f t="shared" si="14"/>
        <v>6.4291005073286345E-4</v>
      </c>
      <c r="DN10">
        <f t="shared" si="15"/>
        <v>5.1159950986700018</v>
      </c>
      <c r="EA10" s="3">
        <f t="shared" si="23"/>
        <v>8</v>
      </c>
      <c r="EB10" s="4">
        <v>176</v>
      </c>
      <c r="EC10" s="4" t="s">
        <v>42</v>
      </c>
      <c r="ED10" s="4">
        <f t="shared" si="29"/>
        <v>31.25</v>
      </c>
      <c r="EE10" s="6">
        <f t="shared" si="29"/>
        <v>130</v>
      </c>
      <c r="EF10" s="4" t="s">
        <v>37</v>
      </c>
      <c r="EG10" s="52">
        <v>1.24E-2</v>
      </c>
      <c r="EH10" s="52">
        <v>1.2800000000000001E-2</v>
      </c>
      <c r="EI10" s="52">
        <v>1.2E-2</v>
      </c>
      <c r="EJ10" s="6">
        <f t="shared" si="16"/>
        <v>1.24E-2</v>
      </c>
      <c r="EK10">
        <f t="shared" si="17"/>
        <v>4.0000000000000018E-4</v>
      </c>
      <c r="EL10">
        <f t="shared" si="18"/>
        <v>3.2258064516129044</v>
      </c>
    </row>
    <row r="11" spans="1:144">
      <c r="A11" s="3">
        <f t="shared" si="0"/>
        <v>25</v>
      </c>
      <c r="B11" s="4">
        <v>176</v>
      </c>
      <c r="C11" s="4" t="s">
        <v>93</v>
      </c>
      <c r="D11" s="4">
        <f t="shared" si="24"/>
        <v>15.625</v>
      </c>
      <c r="E11" s="6">
        <f t="shared" si="24"/>
        <v>65</v>
      </c>
      <c r="F11" s="4" t="s">
        <v>118</v>
      </c>
      <c r="G11">
        <v>6.7999999999999996E-3</v>
      </c>
      <c r="H11">
        <v>7.1999999999999903E-3</v>
      </c>
      <c r="I11">
        <v>6.6999999999999898E-3</v>
      </c>
      <c r="J11" s="6">
        <f t="shared" si="1"/>
        <v>6.8999999999999929E-3</v>
      </c>
      <c r="K11">
        <f t="shared" si="2"/>
        <v>2.6457513110645742E-4</v>
      </c>
      <c r="L11">
        <f t="shared" si="3"/>
        <v>3.8344221899486621</v>
      </c>
      <c r="Y11" s="3">
        <f t="shared" si="19"/>
        <v>9</v>
      </c>
      <c r="Z11" s="4">
        <v>176</v>
      </c>
      <c r="AA11" s="4" t="s">
        <v>42</v>
      </c>
      <c r="AB11" s="4">
        <f t="shared" si="25"/>
        <v>15.625</v>
      </c>
      <c r="AC11" s="6">
        <f t="shared" si="25"/>
        <v>65</v>
      </c>
      <c r="AD11" s="4" t="s">
        <v>43</v>
      </c>
      <c r="AE11">
        <v>6.4999999999999902E-3</v>
      </c>
      <c r="AF11">
        <v>6.6E-3</v>
      </c>
      <c r="AG11">
        <v>4.7000000000000002E-3</v>
      </c>
      <c r="AH11" s="6">
        <f t="shared" si="4"/>
        <v>5.9333333333333295E-3</v>
      </c>
      <c r="AI11">
        <f t="shared" si="5"/>
        <v>1.06926766215636E-3</v>
      </c>
      <c r="AJ11">
        <f t="shared" si="6"/>
        <v>18.021365092522931</v>
      </c>
      <c r="AW11" s="3">
        <f t="shared" si="20"/>
        <v>9</v>
      </c>
      <c r="AX11" s="4">
        <v>176</v>
      </c>
      <c r="AY11" s="4" t="s">
        <v>42</v>
      </c>
      <c r="AZ11" s="4">
        <f t="shared" si="26"/>
        <v>15.625</v>
      </c>
      <c r="BA11">
        <f t="shared" si="26"/>
        <v>65</v>
      </c>
      <c r="BB11" s="4" t="s">
        <v>39</v>
      </c>
      <c r="BC11" s="52">
        <v>6.9999999999999897E-3</v>
      </c>
      <c r="BD11" s="52">
        <v>7.1999999999999903E-3</v>
      </c>
      <c r="BE11" s="52">
        <v>6.3E-3</v>
      </c>
      <c r="BF11">
        <f t="shared" si="7"/>
        <v>6.8333333333333267E-3</v>
      </c>
      <c r="BG11">
        <f t="shared" si="8"/>
        <v>4.7258156262525522E-4</v>
      </c>
      <c r="BH11">
        <f t="shared" si="9"/>
        <v>6.9158277457354496</v>
      </c>
      <c r="CE11" s="3">
        <f t="shared" si="21"/>
        <v>9</v>
      </c>
      <c r="CF11" s="3">
        <v>176</v>
      </c>
      <c r="CG11" s="4" t="s">
        <v>93</v>
      </c>
      <c r="CH11" s="4">
        <f t="shared" si="27"/>
        <v>15.625</v>
      </c>
      <c r="CI11" s="4">
        <f t="shared" si="27"/>
        <v>65</v>
      </c>
      <c r="CJ11" s="4" t="s">
        <v>94</v>
      </c>
      <c r="CK11" s="1">
        <v>2.0999999999999901E-2</v>
      </c>
      <c r="CL11">
        <v>1.78E-2</v>
      </c>
      <c r="CM11">
        <v>1.32E-2</v>
      </c>
      <c r="CN11">
        <f>AVERAGE(CL11:CM11)</f>
        <v>1.55E-2</v>
      </c>
      <c r="CO11">
        <f>STDEV(CL11:CM11)</f>
        <v>3.2526911934581187E-3</v>
      </c>
      <c r="CP11">
        <f t="shared" si="12"/>
        <v>20.985104473923347</v>
      </c>
      <c r="DC11" s="3">
        <f t="shared" si="22"/>
        <v>9</v>
      </c>
      <c r="DD11" s="3">
        <v>176</v>
      </c>
      <c r="DE11" s="4" t="s">
        <v>42</v>
      </c>
      <c r="DF11" s="4">
        <f t="shared" si="28"/>
        <v>15.625</v>
      </c>
      <c r="DG11" s="6">
        <f t="shared" si="28"/>
        <v>65</v>
      </c>
      <c r="DH11" s="4" t="s">
        <v>41</v>
      </c>
      <c r="DI11">
        <v>1.22999999999999E-2</v>
      </c>
      <c r="DJ11">
        <v>1.26E-2</v>
      </c>
      <c r="DK11">
        <v>1.29E-2</v>
      </c>
      <c r="DL11" s="6">
        <f t="shared" si="13"/>
        <v>1.2599999999999967E-2</v>
      </c>
      <c r="DM11">
        <f t="shared" si="14"/>
        <v>3.0000000000005023E-4</v>
      </c>
      <c r="DN11">
        <f t="shared" si="15"/>
        <v>2.3809523809527855</v>
      </c>
      <c r="EA11" s="3">
        <f t="shared" si="23"/>
        <v>9</v>
      </c>
      <c r="EB11" s="4">
        <v>176</v>
      </c>
      <c r="EC11" s="4" t="s">
        <v>42</v>
      </c>
      <c r="ED11" s="4">
        <f t="shared" si="29"/>
        <v>15.625</v>
      </c>
      <c r="EE11">
        <f t="shared" si="29"/>
        <v>65</v>
      </c>
      <c r="EF11" s="4" t="s">
        <v>37</v>
      </c>
      <c r="EG11" s="52">
        <v>1.3499999999999899E-2</v>
      </c>
      <c r="EH11" s="52">
        <v>1.4E-2</v>
      </c>
      <c r="EI11" s="52">
        <v>1.2899999999999899E-2</v>
      </c>
      <c r="EJ11">
        <f t="shared" si="16"/>
        <v>1.3466666666666599E-2</v>
      </c>
      <c r="EK11">
        <f t="shared" si="17"/>
        <v>5.5075705472865902E-4</v>
      </c>
      <c r="EL11">
        <f t="shared" si="18"/>
        <v>4.0897801093712509</v>
      </c>
    </row>
    <row r="12" spans="1:144">
      <c r="A12" s="3">
        <f t="shared" si="0"/>
        <v>26</v>
      </c>
      <c r="B12" s="4">
        <v>176</v>
      </c>
      <c r="C12" s="4" t="s">
        <v>93</v>
      </c>
      <c r="D12" s="4">
        <f t="shared" si="24"/>
        <v>7.8125</v>
      </c>
      <c r="E12" s="6">
        <f t="shared" si="24"/>
        <v>32.5</v>
      </c>
      <c r="F12" s="4" t="s">
        <v>118</v>
      </c>
      <c r="G12">
        <v>5.9999999999999897E-3</v>
      </c>
      <c r="H12">
        <v>5.9999999999999897E-3</v>
      </c>
      <c r="I12">
        <v>5.1000000000000004E-3</v>
      </c>
      <c r="J12" s="6">
        <f t="shared" si="1"/>
        <v>5.6999999999999933E-3</v>
      </c>
      <c r="K12">
        <f t="shared" si="2"/>
        <v>5.1961524227065706E-4</v>
      </c>
      <c r="L12">
        <f t="shared" si="3"/>
        <v>9.116056881941363</v>
      </c>
      <c r="Y12" s="3">
        <f t="shared" si="19"/>
        <v>10</v>
      </c>
      <c r="Z12" s="4">
        <v>176</v>
      </c>
      <c r="AA12" s="4" t="s">
        <v>42</v>
      </c>
      <c r="AB12" s="4">
        <f t="shared" si="25"/>
        <v>7.8125</v>
      </c>
      <c r="AC12" s="6">
        <f t="shared" si="25"/>
        <v>32.5</v>
      </c>
      <c r="AD12" s="4" t="s">
        <v>43</v>
      </c>
      <c r="AE12">
        <v>5.4999999999999901E-3</v>
      </c>
      <c r="AF12">
        <v>6.1999999999999998E-3</v>
      </c>
      <c r="AG12">
        <v>6.0000000000000001E-3</v>
      </c>
      <c r="AH12" s="6">
        <f t="shared" si="4"/>
        <v>5.8999999999999964E-3</v>
      </c>
      <c r="AI12">
        <f t="shared" si="5"/>
        <v>3.605551275464043E-4</v>
      </c>
      <c r="AJ12">
        <f t="shared" si="6"/>
        <v>6.1111038567187208</v>
      </c>
      <c r="AW12" s="3">
        <f t="shared" si="20"/>
        <v>10</v>
      </c>
      <c r="AX12" s="4">
        <v>176</v>
      </c>
      <c r="AY12" s="4" t="s">
        <v>42</v>
      </c>
      <c r="AZ12" s="4">
        <f t="shared" si="26"/>
        <v>7.8125</v>
      </c>
      <c r="BA12">
        <f t="shared" si="26"/>
        <v>32.5</v>
      </c>
      <c r="BB12" s="4" t="s">
        <v>39</v>
      </c>
      <c r="BC12" s="52">
        <v>5.9999999999999897E-3</v>
      </c>
      <c r="BD12" s="52">
        <v>6.6999999999999898E-3</v>
      </c>
      <c r="BE12" s="52">
        <v>5.7999999999999996E-3</v>
      </c>
      <c r="BF12">
        <f t="shared" si="7"/>
        <v>6.1666666666666597E-3</v>
      </c>
      <c r="BG12">
        <f t="shared" si="8"/>
        <v>4.7258156262525706E-4</v>
      </c>
      <c r="BH12">
        <f t="shared" si="9"/>
        <v>7.6634847993285016</v>
      </c>
      <c r="CE12" s="3">
        <f t="shared" si="21"/>
        <v>10</v>
      </c>
      <c r="CF12" s="3">
        <v>176</v>
      </c>
      <c r="CG12" s="4" t="s">
        <v>93</v>
      </c>
      <c r="CH12" s="4">
        <f t="shared" si="27"/>
        <v>7.8125</v>
      </c>
      <c r="CI12" s="4">
        <f t="shared" si="27"/>
        <v>32.5</v>
      </c>
      <c r="CJ12" s="4" t="s">
        <v>94</v>
      </c>
      <c r="CK12">
        <v>1.2999999999999999E-2</v>
      </c>
      <c r="CL12">
        <v>1.49E-2</v>
      </c>
      <c r="CM12">
        <v>1.3299999999999999E-2</v>
      </c>
      <c r="CN12">
        <f t="shared" si="10"/>
        <v>1.3733333333333334E-2</v>
      </c>
      <c r="CO12">
        <f t="shared" si="11"/>
        <v>1.0214368964029711E-3</v>
      </c>
      <c r="CP12">
        <f t="shared" si="12"/>
        <v>7.4376473039051287</v>
      </c>
      <c r="DC12" s="3">
        <f t="shared" si="22"/>
        <v>10</v>
      </c>
      <c r="DD12" s="3">
        <v>176</v>
      </c>
      <c r="DE12" s="4" t="s">
        <v>42</v>
      </c>
      <c r="DF12" s="4">
        <f t="shared" si="28"/>
        <v>7.8125</v>
      </c>
      <c r="DG12" s="6">
        <f t="shared" si="28"/>
        <v>32.5</v>
      </c>
      <c r="DH12" s="4" t="s">
        <v>41</v>
      </c>
      <c r="DI12">
        <v>1.21999999999999E-2</v>
      </c>
      <c r="DJ12">
        <v>1.29E-2</v>
      </c>
      <c r="DK12">
        <v>1.0999999999999999E-2</v>
      </c>
      <c r="DL12" s="6">
        <f t="shared" si="13"/>
        <v>1.2033333333333299E-2</v>
      </c>
      <c r="DM12">
        <f t="shared" si="14"/>
        <v>9.6090235369329668E-4</v>
      </c>
      <c r="DN12">
        <f t="shared" si="15"/>
        <v>7.9853381193348989</v>
      </c>
      <c r="EA12" s="3">
        <f t="shared" si="23"/>
        <v>10</v>
      </c>
      <c r="EB12" s="4">
        <v>176</v>
      </c>
      <c r="EC12" s="4" t="s">
        <v>42</v>
      </c>
      <c r="ED12" s="4">
        <f t="shared" si="29"/>
        <v>7.8125</v>
      </c>
      <c r="EE12">
        <f t="shared" si="29"/>
        <v>32.5</v>
      </c>
      <c r="EF12" s="4" t="s">
        <v>37</v>
      </c>
      <c r="EG12" s="52">
        <v>1.18E-2</v>
      </c>
      <c r="EH12" s="52">
        <v>1.37E-2</v>
      </c>
      <c r="EI12" s="52">
        <v>1.17E-2</v>
      </c>
      <c r="EJ12">
        <f t="shared" si="16"/>
        <v>1.2400000000000001E-2</v>
      </c>
      <c r="EK12">
        <f t="shared" si="17"/>
        <v>1.1269427669584645E-3</v>
      </c>
      <c r="EL12">
        <f t="shared" si="18"/>
        <v>9.0882481206327768</v>
      </c>
    </row>
    <row r="13" spans="1:144">
      <c r="A13" s="3">
        <f t="shared" si="0"/>
        <v>27</v>
      </c>
      <c r="B13" s="4">
        <v>176</v>
      </c>
      <c r="C13" s="4" t="s">
        <v>93</v>
      </c>
      <c r="D13" s="4">
        <f t="shared" si="24"/>
        <v>3.90625</v>
      </c>
      <c r="E13" s="4">
        <f t="shared" si="24"/>
        <v>16.25</v>
      </c>
      <c r="F13" s="4" t="s">
        <v>118</v>
      </c>
      <c r="G13">
        <v>5.8999999999999999E-3</v>
      </c>
      <c r="H13">
        <v>5.8999999999999999E-3</v>
      </c>
      <c r="I13">
        <v>5.4999999999999901E-3</v>
      </c>
      <c r="J13">
        <f t="shared" si="1"/>
        <v>5.766666666666663E-3</v>
      </c>
      <c r="K13">
        <f t="shared" si="2"/>
        <v>2.3094010767585592E-4</v>
      </c>
      <c r="L13">
        <f t="shared" si="3"/>
        <v>4.0047417516044401</v>
      </c>
      <c r="Y13" s="3">
        <f t="shared" si="19"/>
        <v>11</v>
      </c>
      <c r="Z13" s="4">
        <v>176</v>
      </c>
      <c r="AA13" s="4" t="s">
        <v>42</v>
      </c>
      <c r="AB13" s="4">
        <f t="shared" si="25"/>
        <v>3.90625</v>
      </c>
      <c r="AC13" s="4">
        <f t="shared" si="25"/>
        <v>16.25</v>
      </c>
      <c r="AD13" s="4" t="s">
        <v>43</v>
      </c>
      <c r="AE13">
        <v>6.1999999999999902E-3</v>
      </c>
      <c r="AF13">
        <v>6.3E-3</v>
      </c>
      <c r="AG13">
        <v>6.0000000000000001E-3</v>
      </c>
      <c r="AH13">
        <f t="shared" si="4"/>
        <v>6.1666666666666632E-3</v>
      </c>
      <c r="AI13">
        <f t="shared" si="5"/>
        <v>1.5275252316519354E-4</v>
      </c>
      <c r="AJ13">
        <f t="shared" si="6"/>
        <v>2.4770679432193563</v>
      </c>
      <c r="AW13" s="3">
        <f t="shared" si="20"/>
        <v>11</v>
      </c>
      <c r="AX13" s="4">
        <v>176</v>
      </c>
      <c r="AY13" s="4" t="s">
        <v>42</v>
      </c>
      <c r="AZ13" s="4">
        <f t="shared" si="26"/>
        <v>3.90625</v>
      </c>
      <c r="BA13" s="4">
        <f t="shared" si="26"/>
        <v>16.25</v>
      </c>
      <c r="BB13" s="4" t="s">
        <v>39</v>
      </c>
      <c r="BC13" s="52">
        <v>6.1999999999999998E-3</v>
      </c>
      <c r="BD13" s="52">
        <v>6.3E-3</v>
      </c>
      <c r="BE13" s="52">
        <v>5.4000000000000003E-3</v>
      </c>
      <c r="BF13">
        <f t="shared" si="7"/>
        <v>5.9666666666666661E-3</v>
      </c>
      <c r="BG13">
        <f t="shared" si="8"/>
        <v>4.9328828623162459E-4</v>
      </c>
      <c r="BH13">
        <f t="shared" si="9"/>
        <v>8.2674014452227595</v>
      </c>
      <c r="CE13" s="3">
        <f t="shared" si="21"/>
        <v>11</v>
      </c>
      <c r="CF13" s="3">
        <v>176</v>
      </c>
      <c r="CG13" s="4" t="s">
        <v>93</v>
      </c>
      <c r="CH13" s="4">
        <f t="shared" si="27"/>
        <v>3.90625</v>
      </c>
      <c r="CI13" s="4">
        <f t="shared" si="27"/>
        <v>16.25</v>
      </c>
      <c r="CJ13" s="4" t="s">
        <v>94</v>
      </c>
      <c r="CK13">
        <v>1.21E-2</v>
      </c>
      <c r="CL13">
        <v>1.13999999999999E-2</v>
      </c>
      <c r="CM13">
        <v>8.7999999999999901E-3</v>
      </c>
      <c r="CN13">
        <f t="shared" si="10"/>
        <v>1.0766666666666631E-2</v>
      </c>
      <c r="CO13">
        <f t="shared" si="11"/>
        <v>1.7387735140993173E-3</v>
      </c>
      <c r="CP13">
        <f t="shared" si="12"/>
        <v>16.149599202160893</v>
      </c>
      <c r="DC13" s="3">
        <f t="shared" si="22"/>
        <v>11</v>
      </c>
      <c r="DD13" s="3">
        <v>176</v>
      </c>
      <c r="DE13" s="4" t="s">
        <v>42</v>
      </c>
      <c r="DF13" s="4">
        <f t="shared" si="28"/>
        <v>3.90625</v>
      </c>
      <c r="DG13" s="4">
        <f t="shared" si="28"/>
        <v>16.25</v>
      </c>
      <c r="DH13" s="4" t="s">
        <v>41</v>
      </c>
      <c r="DI13">
        <v>1.0099999999999901E-2</v>
      </c>
      <c r="DJ13">
        <v>1.72E-2</v>
      </c>
      <c r="DK13">
        <v>1.0599999999999899E-2</v>
      </c>
      <c r="DL13">
        <f t="shared" si="13"/>
        <v>1.2633333333333267E-2</v>
      </c>
      <c r="DM13">
        <f t="shared" si="14"/>
        <v>3.962743157628788E-3</v>
      </c>
      <c r="DN13">
        <f t="shared" si="15"/>
        <v>31.367360086771573</v>
      </c>
      <c r="EA13" s="3">
        <f t="shared" si="23"/>
        <v>11</v>
      </c>
      <c r="EB13" s="4">
        <v>176</v>
      </c>
      <c r="EC13" s="4" t="s">
        <v>42</v>
      </c>
      <c r="ED13" s="4">
        <f t="shared" si="29"/>
        <v>3.90625</v>
      </c>
      <c r="EE13" s="4">
        <f t="shared" si="29"/>
        <v>16.25</v>
      </c>
      <c r="EF13" s="4" t="s">
        <v>37</v>
      </c>
      <c r="EG13" s="52">
        <v>1.09999999999999E-2</v>
      </c>
      <c r="EH13" s="52">
        <v>1.14E-2</v>
      </c>
      <c r="EI13" s="52">
        <v>0.01</v>
      </c>
      <c r="EJ13">
        <f t="shared" si="16"/>
        <v>1.0799999999999968E-2</v>
      </c>
      <c r="EK13">
        <f t="shared" si="17"/>
        <v>7.2111025509278409E-4</v>
      </c>
      <c r="EL13">
        <f t="shared" si="18"/>
        <v>6.676946806414688</v>
      </c>
    </row>
    <row r="14" spans="1:144">
      <c r="A14" s="3">
        <f t="shared" si="0"/>
        <v>28</v>
      </c>
      <c r="B14" s="4">
        <v>176</v>
      </c>
      <c r="C14" s="4" t="s">
        <v>93</v>
      </c>
      <c r="D14" s="4">
        <f t="shared" si="24"/>
        <v>1.953125</v>
      </c>
      <c r="E14" s="4">
        <f t="shared" si="24"/>
        <v>8.125</v>
      </c>
      <c r="F14" s="4" t="s">
        <v>118</v>
      </c>
      <c r="G14">
        <v>5.7999999999999996E-3</v>
      </c>
      <c r="H14">
        <v>5.09999999999999E-3</v>
      </c>
      <c r="I14">
        <v>4.8999999999999903E-3</v>
      </c>
      <c r="J14">
        <f t="shared" si="1"/>
        <v>5.26666666666666E-3</v>
      </c>
      <c r="K14">
        <f t="shared" si="2"/>
        <v>4.7258156262526611E-4</v>
      </c>
      <c r="L14">
        <f t="shared" si="3"/>
        <v>8.973067644783546</v>
      </c>
      <c r="Y14" s="3">
        <f t="shared" si="19"/>
        <v>12</v>
      </c>
      <c r="Z14" s="4">
        <v>176</v>
      </c>
      <c r="AA14" s="4" t="s">
        <v>42</v>
      </c>
      <c r="AB14" s="4">
        <f t="shared" si="25"/>
        <v>1.953125</v>
      </c>
      <c r="AC14" s="4">
        <f t="shared" si="25"/>
        <v>8.125</v>
      </c>
      <c r="AD14" s="4" t="s">
        <v>43</v>
      </c>
      <c r="AE14">
        <v>6.3E-3</v>
      </c>
      <c r="AF14">
        <v>5.9999999999999897E-3</v>
      </c>
      <c r="AG14">
        <v>5.4999999999999997E-3</v>
      </c>
      <c r="AH14">
        <f t="shared" si="4"/>
        <v>5.9333333333333295E-3</v>
      </c>
      <c r="AI14">
        <f t="shared" si="5"/>
        <v>4.0414518843273736E-4</v>
      </c>
      <c r="AJ14">
        <f t="shared" si="6"/>
        <v>6.8114357601023192</v>
      </c>
      <c r="AW14" s="3">
        <f t="shared" si="20"/>
        <v>12</v>
      </c>
      <c r="AX14" s="4">
        <v>176</v>
      </c>
      <c r="AY14" s="4" t="s">
        <v>42</v>
      </c>
      <c r="AZ14" s="4">
        <f t="shared" si="26"/>
        <v>1.953125</v>
      </c>
      <c r="BA14" s="4">
        <f t="shared" si="26"/>
        <v>8.125</v>
      </c>
      <c r="BB14" s="4" t="s">
        <v>39</v>
      </c>
      <c r="BC14" s="52">
        <v>5.9999999999999897E-3</v>
      </c>
      <c r="BD14" s="52">
        <v>5.7000000000000002E-3</v>
      </c>
      <c r="BE14" s="52">
        <v>5.1000000000000004E-3</v>
      </c>
      <c r="BF14">
        <f t="shared" si="7"/>
        <v>5.5999999999999965E-3</v>
      </c>
      <c r="BG14">
        <f t="shared" si="8"/>
        <v>4.5825756949557933E-4</v>
      </c>
      <c r="BH14">
        <f t="shared" si="9"/>
        <v>8.1831708838496358</v>
      </c>
      <c r="CE14" s="3">
        <f t="shared" si="21"/>
        <v>12</v>
      </c>
      <c r="CF14" s="3">
        <v>176</v>
      </c>
      <c r="CG14" s="4" t="s">
        <v>93</v>
      </c>
      <c r="CH14" s="4">
        <f t="shared" si="27"/>
        <v>1.953125</v>
      </c>
      <c r="CI14" s="4">
        <f t="shared" si="27"/>
        <v>8.125</v>
      </c>
      <c r="CJ14" s="4" t="s">
        <v>94</v>
      </c>
      <c r="CK14">
        <v>1.1499999999999899E-2</v>
      </c>
      <c r="CL14">
        <v>1.18E-2</v>
      </c>
      <c r="CM14">
        <v>1.04E-2</v>
      </c>
      <c r="CN14">
        <f t="shared" si="10"/>
        <v>1.1233333333333298E-2</v>
      </c>
      <c r="CO14">
        <f t="shared" si="11"/>
        <v>7.3711147958318126E-4</v>
      </c>
      <c r="CP14">
        <f t="shared" si="12"/>
        <v>6.5618232603844238</v>
      </c>
      <c r="DC14" s="3">
        <f t="shared" si="22"/>
        <v>12</v>
      </c>
      <c r="DD14" s="3">
        <v>176</v>
      </c>
      <c r="DE14" s="4" t="s">
        <v>42</v>
      </c>
      <c r="DF14" s="4">
        <f t="shared" si="28"/>
        <v>1.953125</v>
      </c>
      <c r="DG14" s="4">
        <f t="shared" si="28"/>
        <v>8.125</v>
      </c>
      <c r="DH14" s="4" t="s">
        <v>41</v>
      </c>
      <c r="DI14">
        <v>9.4999999999999894E-3</v>
      </c>
      <c r="DJ14">
        <v>1.01E-2</v>
      </c>
      <c r="DK14">
        <v>1.0500000000000001E-2</v>
      </c>
      <c r="DL14">
        <f t="shared" si="13"/>
        <v>1.003333333333333E-2</v>
      </c>
      <c r="DM14">
        <f t="shared" si="14"/>
        <v>5.0332229568472253E-4</v>
      </c>
      <c r="DN14">
        <f t="shared" si="15"/>
        <v>5.0165012858942459</v>
      </c>
      <c r="EA14" s="3">
        <f t="shared" si="23"/>
        <v>12</v>
      </c>
      <c r="EB14" s="4">
        <v>176</v>
      </c>
      <c r="EC14" s="4" t="s">
        <v>42</v>
      </c>
      <c r="ED14" s="4">
        <f t="shared" si="29"/>
        <v>1.953125</v>
      </c>
      <c r="EE14" s="4">
        <f t="shared" si="29"/>
        <v>8.125</v>
      </c>
      <c r="EF14" s="4" t="s">
        <v>37</v>
      </c>
      <c r="EG14" s="52">
        <v>1.0200000000000001E-2</v>
      </c>
      <c r="EH14" s="52">
        <v>9.7999999999999997E-3</v>
      </c>
      <c r="EI14" s="52">
        <v>9.4999999999999894E-3</v>
      </c>
      <c r="EJ14">
        <f t="shared" si="16"/>
        <v>9.8333333333333311E-3</v>
      </c>
      <c r="EK14">
        <f t="shared" si="17"/>
        <v>3.5118845842843009E-4</v>
      </c>
      <c r="EL14">
        <f t="shared" si="18"/>
        <v>3.5714080518145437</v>
      </c>
    </row>
    <row r="15" spans="1:144">
      <c r="A15" s="3">
        <f t="shared" si="0"/>
        <v>29</v>
      </c>
      <c r="B15" s="4">
        <v>176</v>
      </c>
      <c r="C15" s="4" t="s">
        <v>93</v>
      </c>
      <c r="D15" s="4">
        <f t="shared" si="24"/>
        <v>0.9765625</v>
      </c>
      <c r="E15" s="4">
        <f t="shared" si="24"/>
        <v>4.0625</v>
      </c>
      <c r="F15" s="4" t="s">
        <v>118</v>
      </c>
      <c r="G15">
        <v>5.5999999999999999E-3</v>
      </c>
      <c r="H15">
        <v>4.8999999999999998E-3</v>
      </c>
      <c r="I15">
        <v>5.1999999999999902E-3</v>
      </c>
      <c r="J15">
        <f t="shared" si="1"/>
        <v>5.2333333333333294E-3</v>
      </c>
      <c r="K15">
        <f t="shared" si="2"/>
        <v>3.5118845842842516E-4</v>
      </c>
      <c r="L15">
        <f t="shared" si="3"/>
        <v>6.7106074858934797</v>
      </c>
      <c r="Y15" s="3">
        <f t="shared" si="19"/>
        <v>13</v>
      </c>
      <c r="Z15" s="4">
        <v>176</v>
      </c>
      <c r="AA15" s="4" t="s">
        <v>42</v>
      </c>
      <c r="AB15" s="4">
        <f t="shared" si="25"/>
        <v>0.9765625</v>
      </c>
      <c r="AC15" s="4">
        <f t="shared" si="25"/>
        <v>4.0625</v>
      </c>
      <c r="AD15" s="4" t="s">
        <v>43</v>
      </c>
      <c r="AE15">
        <v>6.4999999999999902E-3</v>
      </c>
      <c r="AF15">
        <v>5.5999999999999999E-3</v>
      </c>
      <c r="AG15">
        <v>5.2999999999999896E-3</v>
      </c>
      <c r="AH15">
        <f t="shared" si="4"/>
        <v>5.7999999999999927E-3</v>
      </c>
      <c r="AI15">
        <f t="shared" si="5"/>
        <v>6.2449979983983839E-4</v>
      </c>
      <c r="AJ15">
        <f t="shared" si="6"/>
        <v>10.76723792827309</v>
      </c>
      <c r="AW15" s="3">
        <f t="shared" si="20"/>
        <v>13</v>
      </c>
      <c r="AX15" s="4">
        <v>176</v>
      </c>
      <c r="AY15" s="4" t="s">
        <v>42</v>
      </c>
      <c r="AZ15" s="4">
        <f t="shared" si="26"/>
        <v>0.9765625</v>
      </c>
      <c r="BA15" s="4">
        <f t="shared" si="26"/>
        <v>4.0625</v>
      </c>
      <c r="BB15" s="4" t="s">
        <v>39</v>
      </c>
      <c r="BC15" s="52">
        <v>5.3E-3</v>
      </c>
      <c r="BD15" s="52">
        <v>4.8999999999999903E-3</v>
      </c>
      <c r="BE15" s="52">
        <v>-6.7999999999999996E-3</v>
      </c>
      <c r="BF15">
        <f t="shared" si="7"/>
        <v>1.1333333333333302E-3</v>
      </c>
      <c r="BG15">
        <f t="shared" si="8"/>
        <v>6.8733785966825145E-3</v>
      </c>
      <c r="BH15">
        <f t="shared" si="9"/>
        <v>606.4745820602235</v>
      </c>
      <c r="CE15" s="3">
        <f t="shared" si="21"/>
        <v>13</v>
      </c>
      <c r="CF15" s="3">
        <v>176</v>
      </c>
      <c r="CG15" s="4" t="s">
        <v>93</v>
      </c>
      <c r="CH15" s="4">
        <f t="shared" si="27"/>
        <v>0.9765625</v>
      </c>
      <c r="CI15" s="4">
        <f t="shared" si="27"/>
        <v>4.0625</v>
      </c>
      <c r="CJ15" s="4" t="s">
        <v>94</v>
      </c>
      <c r="CK15">
        <v>1.2200000000000001E-2</v>
      </c>
      <c r="CL15">
        <v>1.1299999999999999E-2</v>
      </c>
      <c r="CM15">
        <v>1.15E-2</v>
      </c>
      <c r="CN15">
        <f t="shared" si="10"/>
        <v>1.1666666666666667E-2</v>
      </c>
      <c r="CO15">
        <f t="shared" si="11"/>
        <v>4.7258156262526161E-4</v>
      </c>
      <c r="CP15">
        <f t="shared" si="12"/>
        <v>4.050699108216528</v>
      </c>
      <c r="DC15" s="3">
        <f t="shared" si="22"/>
        <v>13</v>
      </c>
      <c r="DD15" s="3">
        <v>176</v>
      </c>
      <c r="DE15" s="4" t="s">
        <v>42</v>
      </c>
      <c r="DF15" s="4">
        <f t="shared" si="28"/>
        <v>0.9765625</v>
      </c>
      <c r="DG15" s="4">
        <f t="shared" si="28"/>
        <v>4.0625</v>
      </c>
      <c r="DH15" s="4" t="s">
        <v>41</v>
      </c>
      <c r="DI15">
        <v>1.09999999999999E-2</v>
      </c>
      <c r="DJ15">
        <v>1.06E-2</v>
      </c>
      <c r="DK15">
        <v>1.0699999999999999E-2</v>
      </c>
      <c r="DL15">
        <f t="shared" si="13"/>
        <v>1.0766666666666633E-2</v>
      </c>
      <c r="DM15">
        <f t="shared" si="14"/>
        <v>2.0816659994655755E-4</v>
      </c>
      <c r="DN15">
        <f t="shared" si="15"/>
        <v>1.9334359128163301</v>
      </c>
      <c r="EA15" s="3">
        <f t="shared" si="23"/>
        <v>13</v>
      </c>
      <c r="EB15" s="4">
        <v>176</v>
      </c>
      <c r="EC15" s="4" t="s">
        <v>42</v>
      </c>
      <c r="ED15" s="4">
        <f t="shared" si="29"/>
        <v>0.9765625</v>
      </c>
      <c r="EE15" s="4">
        <f t="shared" si="29"/>
        <v>4.0625</v>
      </c>
      <c r="EF15" s="4" t="s">
        <v>37</v>
      </c>
      <c r="EG15" s="52">
        <v>1.01999999999999E-2</v>
      </c>
      <c r="EH15" s="52">
        <v>9.4999999999999998E-3</v>
      </c>
      <c r="EI15" s="52">
        <v>9.1999999999999998E-3</v>
      </c>
      <c r="EJ15">
        <f t="shared" si="16"/>
        <v>9.6333333333332993E-3</v>
      </c>
      <c r="EK15">
        <f t="shared" si="17"/>
        <v>5.1316014394463337E-4</v>
      </c>
      <c r="EL15">
        <f t="shared" si="18"/>
        <v>5.3269219094598803</v>
      </c>
    </row>
    <row r="16" spans="1:144">
      <c r="A16" s="3">
        <f t="shared" si="0"/>
        <v>30</v>
      </c>
      <c r="B16" s="4">
        <v>176</v>
      </c>
      <c r="C16" s="4" t="s">
        <v>93</v>
      </c>
      <c r="D16" s="4">
        <f t="shared" si="24"/>
        <v>0.48828125</v>
      </c>
      <c r="E16" s="4">
        <f t="shared" si="24"/>
        <v>2.03125</v>
      </c>
      <c r="F16" s="4" t="s">
        <v>118</v>
      </c>
      <c r="G16">
        <v>5.1999999999999902E-3</v>
      </c>
      <c r="H16">
        <v>5.4999999999999901E-3</v>
      </c>
      <c r="I16">
        <v>4.9999999999999897E-3</v>
      </c>
      <c r="J16">
        <f t="shared" si="1"/>
        <v>5.2333333333333234E-3</v>
      </c>
      <c r="K16">
        <f t="shared" si="2"/>
        <v>2.5166114784235856E-4</v>
      </c>
      <c r="L16">
        <f t="shared" si="3"/>
        <v>4.8088117422106818</v>
      </c>
      <c r="Y16" s="3">
        <f t="shared" si="19"/>
        <v>14</v>
      </c>
      <c r="Z16" s="4">
        <v>176</v>
      </c>
      <c r="AA16" s="4" t="s">
        <v>42</v>
      </c>
      <c r="AB16" s="4">
        <f t="shared" si="25"/>
        <v>0.48828125</v>
      </c>
      <c r="AC16" s="4">
        <f t="shared" si="25"/>
        <v>2.03125</v>
      </c>
      <c r="AD16" s="4" t="s">
        <v>43</v>
      </c>
      <c r="AE16">
        <v>5.8999999999999999E-3</v>
      </c>
      <c r="AF16">
        <v>6.3E-3</v>
      </c>
      <c r="AG16">
        <v>4.9999999999999897E-3</v>
      </c>
      <c r="AH16">
        <f t="shared" si="4"/>
        <v>5.7333333333333299E-3</v>
      </c>
      <c r="AI16">
        <f t="shared" si="5"/>
        <v>6.6583281184794498E-4</v>
      </c>
      <c r="AJ16">
        <f t="shared" si="6"/>
        <v>11.613362997347885</v>
      </c>
      <c r="AW16" s="3">
        <f t="shared" si="20"/>
        <v>14</v>
      </c>
      <c r="AX16" s="4">
        <v>176</v>
      </c>
      <c r="AY16" s="4" t="s">
        <v>42</v>
      </c>
      <c r="AZ16" s="4">
        <f t="shared" si="26"/>
        <v>0.48828125</v>
      </c>
      <c r="BA16" s="4">
        <f t="shared" si="26"/>
        <v>2.03125</v>
      </c>
      <c r="BB16" s="4" t="s">
        <v>39</v>
      </c>
      <c r="BC16" s="52">
        <v>5.1999999999999902E-3</v>
      </c>
      <c r="BD16" s="52">
        <v>5.4999999999999901E-3</v>
      </c>
      <c r="BE16" s="52">
        <v>5.1999999999999902E-3</v>
      </c>
      <c r="BF16">
        <f t="shared" si="7"/>
        <v>5.2999999999999896E-3</v>
      </c>
      <c r="BG16">
        <f t="shared" si="8"/>
        <v>1.7320508075688767E-4</v>
      </c>
      <c r="BH16">
        <f t="shared" si="9"/>
        <v>3.2680203916393964</v>
      </c>
      <c r="CE16" s="3">
        <f t="shared" si="21"/>
        <v>14</v>
      </c>
      <c r="CF16" s="3">
        <v>176</v>
      </c>
      <c r="CG16" s="4" t="s">
        <v>93</v>
      </c>
      <c r="CH16" s="4">
        <f t="shared" si="27"/>
        <v>0.48828125</v>
      </c>
      <c r="CI16" s="4">
        <f t="shared" si="27"/>
        <v>2.03125</v>
      </c>
      <c r="CJ16" s="4" t="s">
        <v>94</v>
      </c>
      <c r="CK16">
        <v>9.39999999999999E-3</v>
      </c>
      <c r="CL16">
        <v>1.12E-2</v>
      </c>
      <c r="CM16">
        <v>1.0500000000000001E-2</v>
      </c>
      <c r="CN16">
        <f t="shared" si="10"/>
        <v>1.0366666666666663E-2</v>
      </c>
      <c r="CO16">
        <f t="shared" si="11"/>
        <v>9.0737717258775193E-4</v>
      </c>
      <c r="CP16">
        <f t="shared" si="12"/>
        <v>8.7528344622612764</v>
      </c>
      <c r="DC16" s="3">
        <f t="shared" si="22"/>
        <v>14</v>
      </c>
      <c r="DD16" s="3">
        <v>176</v>
      </c>
      <c r="DE16" s="4" t="s">
        <v>42</v>
      </c>
      <c r="DF16" s="4">
        <f t="shared" si="28"/>
        <v>0.48828125</v>
      </c>
      <c r="DG16" s="4">
        <f t="shared" si="28"/>
        <v>2.03125</v>
      </c>
      <c r="DH16" s="4" t="s">
        <v>41</v>
      </c>
      <c r="DI16">
        <v>1.1799999999999901E-2</v>
      </c>
      <c r="DJ16">
        <v>1.0800000000000001E-2</v>
      </c>
      <c r="DK16">
        <v>9.4000000000000004E-3</v>
      </c>
      <c r="DL16">
        <f t="shared" si="13"/>
        <v>1.0666666666666635E-2</v>
      </c>
      <c r="DM16">
        <f t="shared" si="14"/>
        <v>1.2055427546682949E-3</v>
      </c>
      <c r="DN16">
        <f t="shared" si="15"/>
        <v>11.301963325015297</v>
      </c>
      <c r="EA16" s="3">
        <f t="shared" si="23"/>
        <v>14</v>
      </c>
      <c r="EB16" s="4">
        <v>176</v>
      </c>
      <c r="EC16" s="4" t="s">
        <v>42</v>
      </c>
      <c r="ED16" s="4">
        <f t="shared" si="29"/>
        <v>0.48828125</v>
      </c>
      <c r="EE16" s="4">
        <f t="shared" si="29"/>
        <v>2.03125</v>
      </c>
      <c r="EF16" s="4" t="s">
        <v>37</v>
      </c>
      <c r="EG16" s="52">
        <v>9.09999999999999E-3</v>
      </c>
      <c r="EH16" s="52">
        <v>9.9999999999999898E-3</v>
      </c>
      <c r="EI16" s="52">
        <v>1.0699999999999901E-2</v>
      </c>
      <c r="EJ16">
        <f t="shared" si="16"/>
        <v>9.9333333333332923E-3</v>
      </c>
      <c r="EK16">
        <f t="shared" si="17"/>
        <v>8.0208062770102152E-4</v>
      </c>
      <c r="EL16">
        <f t="shared" si="18"/>
        <v>8.0746371916210542</v>
      </c>
    </row>
    <row r="17" spans="1:158">
      <c r="A17" s="3">
        <f t="shared" si="0"/>
        <v>31</v>
      </c>
      <c r="B17" s="4">
        <v>176</v>
      </c>
      <c r="C17" s="4" t="s">
        <v>93</v>
      </c>
      <c r="D17" s="4">
        <f t="shared" si="24"/>
        <v>0.244140625</v>
      </c>
      <c r="E17" s="4">
        <f t="shared" si="24"/>
        <v>1.015625</v>
      </c>
      <c r="F17" s="4" t="s">
        <v>118</v>
      </c>
      <c r="G17">
        <v>4.5999999999999999E-3</v>
      </c>
      <c r="H17">
        <v>4.8999999999999998E-3</v>
      </c>
      <c r="I17">
        <v>4.0999999999999899E-3</v>
      </c>
      <c r="J17">
        <f t="shared" si="1"/>
        <v>4.5333333333333302E-3</v>
      </c>
      <c r="K17">
        <f t="shared" si="2"/>
        <v>4.0414518843274333E-4</v>
      </c>
      <c r="L17">
        <f t="shared" si="3"/>
        <v>8.914967391898756</v>
      </c>
      <c r="Y17" s="3">
        <f t="shared" si="19"/>
        <v>15</v>
      </c>
      <c r="Z17" s="4">
        <v>176</v>
      </c>
      <c r="AA17" s="4" t="s">
        <v>42</v>
      </c>
      <c r="AB17" s="4">
        <f t="shared" si="25"/>
        <v>0.244140625</v>
      </c>
      <c r="AC17" s="4">
        <f t="shared" si="25"/>
        <v>1.015625</v>
      </c>
      <c r="AD17" s="4" t="s">
        <v>43</v>
      </c>
      <c r="AE17">
        <v>5.2999999999999896E-3</v>
      </c>
      <c r="AF17">
        <v>5.5999999999999999E-3</v>
      </c>
      <c r="AG17">
        <v>5.1000000000000004E-3</v>
      </c>
      <c r="AH17">
        <f t="shared" si="4"/>
        <v>5.3333333333333297E-3</v>
      </c>
      <c r="AI17">
        <f t="shared" si="5"/>
        <v>2.5166114784235883E-4</v>
      </c>
      <c r="AJ17">
        <f t="shared" si="6"/>
        <v>4.7186465220442315</v>
      </c>
      <c r="AW17" s="3">
        <f t="shared" si="20"/>
        <v>15</v>
      </c>
      <c r="AX17" s="4">
        <v>176</v>
      </c>
      <c r="AY17" s="4" t="s">
        <v>42</v>
      </c>
      <c r="AZ17" s="4">
        <f t="shared" si="26"/>
        <v>0.244140625</v>
      </c>
      <c r="BA17" s="4">
        <f t="shared" si="26"/>
        <v>1.015625</v>
      </c>
      <c r="BB17" s="4" t="s">
        <v>39</v>
      </c>
      <c r="BC17" s="52">
        <v>4.6999999999999898E-3</v>
      </c>
      <c r="BD17" s="52">
        <v>4.79999999999999E-3</v>
      </c>
      <c r="BE17" s="52">
        <v>4.79999999999999E-3</v>
      </c>
      <c r="BF17">
        <f t="shared" si="7"/>
        <v>4.7666666666666569E-3</v>
      </c>
      <c r="BG17">
        <f t="shared" si="8"/>
        <v>5.7735026918962727E-5</v>
      </c>
      <c r="BH17">
        <f t="shared" si="9"/>
        <v>1.2112243409572625</v>
      </c>
      <c r="CE17" s="3">
        <f t="shared" si="21"/>
        <v>15</v>
      </c>
      <c r="CF17" s="3">
        <v>176</v>
      </c>
      <c r="CG17" s="4" t="s">
        <v>93</v>
      </c>
      <c r="CH17" s="4">
        <f t="shared" si="27"/>
        <v>0.244140625</v>
      </c>
      <c r="CI17" s="4">
        <f t="shared" si="27"/>
        <v>1.015625</v>
      </c>
      <c r="CJ17" s="4" t="s">
        <v>94</v>
      </c>
      <c r="CK17">
        <v>1.29E-2</v>
      </c>
      <c r="CL17">
        <v>1.13999999999999E-2</v>
      </c>
      <c r="CM17">
        <v>1.14E-2</v>
      </c>
      <c r="CN17">
        <f t="shared" si="10"/>
        <v>1.1899999999999966E-2</v>
      </c>
      <c r="CO17">
        <f t="shared" si="11"/>
        <v>8.6602540378446754E-4</v>
      </c>
      <c r="CP17">
        <f t="shared" si="12"/>
        <v>7.2775244015501688</v>
      </c>
      <c r="DC17" s="3">
        <f t="shared" si="22"/>
        <v>15</v>
      </c>
      <c r="DD17" s="3">
        <v>176</v>
      </c>
      <c r="DE17" s="4" t="s">
        <v>42</v>
      </c>
      <c r="DF17" s="4">
        <f t="shared" si="28"/>
        <v>0.244140625</v>
      </c>
      <c r="DG17" s="4">
        <f t="shared" si="28"/>
        <v>1.015625</v>
      </c>
      <c r="DH17" s="4" t="s">
        <v>41</v>
      </c>
      <c r="DI17">
        <v>1.0699999999999901E-2</v>
      </c>
      <c r="DJ17">
        <v>1.2200000000000001E-2</v>
      </c>
      <c r="DK17">
        <v>1.21E-2</v>
      </c>
      <c r="DL17">
        <f t="shared" si="13"/>
        <v>1.1666666666666633E-2</v>
      </c>
      <c r="DM17">
        <f t="shared" si="14"/>
        <v>8.3864970836066582E-4</v>
      </c>
      <c r="DN17">
        <f t="shared" si="15"/>
        <v>7.188426071662871</v>
      </c>
      <c r="EA17" s="3">
        <f t="shared" si="23"/>
        <v>15</v>
      </c>
      <c r="EB17" s="4">
        <v>176</v>
      </c>
      <c r="EC17" s="4" t="s">
        <v>42</v>
      </c>
      <c r="ED17" s="4">
        <f t="shared" si="29"/>
        <v>0.244140625</v>
      </c>
      <c r="EE17" s="4">
        <f t="shared" si="29"/>
        <v>1.015625</v>
      </c>
      <c r="EF17" s="4" t="s">
        <v>37</v>
      </c>
      <c r="EG17" s="52">
        <v>1.1599999999999999E-2</v>
      </c>
      <c r="EH17" s="52">
        <v>1.0200000000000001E-2</v>
      </c>
      <c r="EI17" s="52">
        <v>8.6999999999999994E-3</v>
      </c>
      <c r="EJ17">
        <f t="shared" si="16"/>
        <v>1.0166666666666666E-2</v>
      </c>
      <c r="EK17">
        <f t="shared" si="17"/>
        <v>1.4502873278538061E-3</v>
      </c>
      <c r="EL17">
        <f t="shared" si="18"/>
        <v>14.265121257578423</v>
      </c>
    </row>
    <row r="18" spans="1:158">
      <c r="A18" s="3">
        <f t="shared" si="0"/>
        <v>32</v>
      </c>
      <c r="B18" s="4">
        <v>176</v>
      </c>
      <c r="C18" s="4" t="s">
        <v>93</v>
      </c>
      <c r="D18" s="4">
        <f t="shared" si="24"/>
        <v>0.1220703125</v>
      </c>
      <c r="E18" s="4">
        <f t="shared" si="24"/>
        <v>0.5078125</v>
      </c>
      <c r="F18" s="4" t="s">
        <v>118</v>
      </c>
      <c r="G18">
        <v>4.4000000000000003E-3</v>
      </c>
      <c r="H18">
        <v>4.4000000000000003E-3</v>
      </c>
      <c r="I18">
        <v>4.3E-3</v>
      </c>
      <c r="J18">
        <f t="shared" si="1"/>
        <v>4.3666666666666671E-3</v>
      </c>
      <c r="K18">
        <f t="shared" si="2"/>
        <v>5.7735026918962727E-5</v>
      </c>
      <c r="L18">
        <f t="shared" si="3"/>
        <v>1.3221761889838792</v>
      </c>
      <c r="Y18" s="3">
        <f t="shared" si="19"/>
        <v>16</v>
      </c>
      <c r="Z18" s="4">
        <v>176</v>
      </c>
      <c r="AA18" s="4" t="s">
        <v>45</v>
      </c>
      <c r="AB18" s="4">
        <f t="shared" si="25"/>
        <v>0.1220703125</v>
      </c>
      <c r="AC18" s="4">
        <f t="shared" si="25"/>
        <v>0.5078125</v>
      </c>
      <c r="AD18" s="4" t="s">
        <v>44</v>
      </c>
      <c r="AE18">
        <v>4.79999999999999E-3</v>
      </c>
      <c r="AF18">
        <v>4.79999999999999E-3</v>
      </c>
      <c r="AG18">
        <v>5.2999999999999896E-3</v>
      </c>
      <c r="AH18">
        <f t="shared" si="4"/>
        <v>4.9666666666666566E-3</v>
      </c>
      <c r="AI18">
        <f t="shared" si="5"/>
        <v>2.8867513459481263E-4</v>
      </c>
      <c r="AJ18">
        <f t="shared" si="6"/>
        <v>5.8122510321103338</v>
      </c>
      <c r="AW18" s="3">
        <f t="shared" si="20"/>
        <v>16</v>
      </c>
      <c r="AX18" s="4">
        <v>176</v>
      </c>
      <c r="AY18" s="4" t="s">
        <v>42</v>
      </c>
      <c r="AZ18" s="4">
        <f t="shared" si="26"/>
        <v>0.1220703125</v>
      </c>
      <c r="BA18" s="4">
        <f t="shared" si="26"/>
        <v>0.5078125</v>
      </c>
      <c r="BB18" s="4" t="s">
        <v>39</v>
      </c>
      <c r="BC18" s="52">
        <v>4.1999999999999902E-3</v>
      </c>
      <c r="BD18" s="52">
        <v>4.0999999999999899E-3</v>
      </c>
      <c r="BE18" s="52">
        <v>4.4999999999999901E-3</v>
      </c>
      <c r="BF18">
        <f t="shared" si="7"/>
        <v>4.2666666666666573E-3</v>
      </c>
      <c r="BG18">
        <f t="shared" si="8"/>
        <v>2.0816659994661336E-4</v>
      </c>
      <c r="BH18">
        <f t="shared" si="9"/>
        <v>4.8789046862487613</v>
      </c>
      <c r="CE18" s="3">
        <f t="shared" si="21"/>
        <v>16</v>
      </c>
      <c r="CF18" s="3">
        <v>176</v>
      </c>
      <c r="CG18" s="4" t="s">
        <v>93</v>
      </c>
      <c r="CH18" s="4">
        <f t="shared" si="27"/>
        <v>0.1220703125</v>
      </c>
      <c r="CI18" s="4">
        <f t="shared" si="27"/>
        <v>0.5078125</v>
      </c>
      <c r="CJ18" s="4" t="s">
        <v>94</v>
      </c>
      <c r="CK18">
        <v>1.07999999999999E-2</v>
      </c>
      <c r="CL18">
        <v>1.10999999999999E-2</v>
      </c>
      <c r="CM18">
        <v>1.1799999999999901E-2</v>
      </c>
      <c r="CN18">
        <f t="shared" si="10"/>
        <v>1.1233333333333234E-2</v>
      </c>
      <c r="CO18">
        <f t="shared" si="11"/>
        <v>5.1316014394468888E-4</v>
      </c>
      <c r="CP18">
        <f t="shared" si="12"/>
        <v>4.5681911923859948</v>
      </c>
      <c r="DC18" s="3">
        <f t="shared" si="22"/>
        <v>16</v>
      </c>
      <c r="DD18" s="3">
        <v>176</v>
      </c>
      <c r="DE18" s="4" t="s">
        <v>45</v>
      </c>
      <c r="DF18" s="4">
        <f t="shared" si="28"/>
        <v>0.1220703125</v>
      </c>
      <c r="DG18" s="4">
        <f t="shared" si="28"/>
        <v>0.5078125</v>
      </c>
      <c r="DH18" s="4" t="s">
        <v>46</v>
      </c>
      <c r="DI18">
        <v>1.12E-2</v>
      </c>
      <c r="DJ18">
        <v>1.0999999999999999E-2</v>
      </c>
      <c r="DK18">
        <v>1.15999999999999E-2</v>
      </c>
      <c r="DL18">
        <f t="shared" si="13"/>
        <v>1.1266666666666633E-2</v>
      </c>
      <c r="DM18">
        <f t="shared" si="14"/>
        <v>3.0550504633033526E-4</v>
      </c>
      <c r="DN18">
        <f t="shared" si="15"/>
        <v>2.7115832514526881</v>
      </c>
      <c r="EA18" s="3">
        <f t="shared" si="23"/>
        <v>16</v>
      </c>
      <c r="EB18" s="4">
        <v>176</v>
      </c>
      <c r="EC18" s="4" t="s">
        <v>42</v>
      </c>
      <c r="ED18" s="4">
        <f t="shared" si="29"/>
        <v>0.1220703125</v>
      </c>
      <c r="EE18" s="4">
        <f t="shared" si="29"/>
        <v>0.5078125</v>
      </c>
      <c r="EF18" s="4" t="s">
        <v>37</v>
      </c>
      <c r="EG18" s="52">
        <v>1.0599999999999899E-2</v>
      </c>
      <c r="EH18" s="52">
        <v>1.0200000000000001E-2</v>
      </c>
      <c r="EI18" s="52">
        <v>1.0699999999999999E-2</v>
      </c>
      <c r="EJ18">
        <f t="shared" si="16"/>
        <v>1.0499999999999968E-2</v>
      </c>
      <c r="EK18">
        <f t="shared" si="17"/>
        <v>2.6457513110643942E-4</v>
      </c>
      <c r="EL18">
        <f t="shared" si="18"/>
        <v>2.5197631533946692</v>
      </c>
    </row>
    <row r="19" spans="1:158">
      <c r="A19" s="2" t="s">
        <v>30</v>
      </c>
      <c r="B19" s="2" t="s">
        <v>95</v>
      </c>
      <c r="C19" s="2" t="s">
        <v>96</v>
      </c>
      <c r="D19" s="2" t="s">
        <v>97</v>
      </c>
      <c r="E19" s="2" t="s">
        <v>98</v>
      </c>
      <c r="F19" s="2" t="s">
        <v>99</v>
      </c>
      <c r="G19" s="5">
        <v>1</v>
      </c>
      <c r="H19" s="5">
        <v>2</v>
      </c>
      <c r="I19" s="5">
        <v>3</v>
      </c>
      <c r="J19" s="5" t="s">
        <v>100</v>
      </c>
      <c r="K19" s="5" t="s">
        <v>101</v>
      </c>
      <c r="L19" s="5" t="s">
        <v>102</v>
      </c>
      <c r="M19" s="5" t="s">
        <v>103</v>
      </c>
      <c r="N19" s="5" t="s">
        <v>104</v>
      </c>
      <c r="Y19" s="2" t="s">
        <v>30</v>
      </c>
      <c r="Z19" s="2" t="s">
        <v>31</v>
      </c>
      <c r="AA19" s="2" t="s">
        <v>32</v>
      </c>
      <c r="AB19" s="2" t="s">
        <v>33</v>
      </c>
      <c r="AC19" s="2" t="s">
        <v>34</v>
      </c>
      <c r="AD19" s="2" t="s">
        <v>35</v>
      </c>
      <c r="AE19" s="5">
        <v>1</v>
      </c>
      <c r="AF19" s="5">
        <v>2</v>
      </c>
      <c r="AG19" s="5">
        <v>3</v>
      </c>
      <c r="AH19" s="5" t="s">
        <v>61</v>
      </c>
      <c r="AI19" s="5" t="s">
        <v>62</v>
      </c>
      <c r="AJ19" s="5" t="s">
        <v>63</v>
      </c>
      <c r="AK19" s="5" t="s">
        <v>64</v>
      </c>
      <c r="AL19" s="5" t="s">
        <v>65</v>
      </c>
      <c r="AW19" s="2" t="s">
        <v>30</v>
      </c>
      <c r="AX19" s="2" t="s">
        <v>31</v>
      </c>
      <c r="AY19" s="2" t="s">
        <v>32</v>
      </c>
      <c r="AZ19" s="2" t="s">
        <v>33</v>
      </c>
      <c r="BA19" s="2" t="s">
        <v>34</v>
      </c>
      <c r="BB19" s="2" t="s">
        <v>35</v>
      </c>
      <c r="BC19" s="5">
        <v>1</v>
      </c>
      <c r="BD19" s="5">
        <v>2</v>
      </c>
      <c r="BE19" s="5">
        <v>3</v>
      </c>
      <c r="BF19" s="5" t="s">
        <v>61</v>
      </c>
      <c r="BG19" s="5" t="s">
        <v>62</v>
      </c>
      <c r="BH19" s="5" t="s">
        <v>63</v>
      </c>
      <c r="BI19" s="5" t="s">
        <v>64</v>
      </c>
      <c r="BJ19" s="5" t="s">
        <v>65</v>
      </c>
      <c r="CE19" s="2" t="s">
        <v>30</v>
      </c>
      <c r="CF19" s="2" t="s">
        <v>95</v>
      </c>
      <c r="CG19" s="2" t="s">
        <v>96</v>
      </c>
      <c r="CH19" s="2" t="s">
        <v>97</v>
      </c>
      <c r="CI19" s="2" t="s">
        <v>98</v>
      </c>
      <c r="CJ19" s="2" t="s">
        <v>99</v>
      </c>
      <c r="CK19" s="5">
        <v>1</v>
      </c>
      <c r="CL19" s="5">
        <v>2</v>
      </c>
      <c r="CM19" s="5">
        <v>3</v>
      </c>
      <c r="CN19" s="5" t="s">
        <v>100</v>
      </c>
      <c r="CO19" s="5" t="s">
        <v>101</v>
      </c>
      <c r="CP19" s="5" t="s">
        <v>102</v>
      </c>
      <c r="CQ19" s="5" t="s">
        <v>103</v>
      </c>
      <c r="CR19" s="5" t="s">
        <v>147</v>
      </c>
      <c r="DC19" s="2" t="s">
        <v>30</v>
      </c>
      <c r="DD19" s="2" t="s">
        <v>31</v>
      </c>
      <c r="DE19" s="2" t="s">
        <v>32</v>
      </c>
      <c r="DF19" s="2" t="s">
        <v>33</v>
      </c>
      <c r="DG19" s="2" t="s">
        <v>34</v>
      </c>
      <c r="DH19" s="2" t="s">
        <v>35</v>
      </c>
      <c r="DI19" s="5">
        <v>1</v>
      </c>
      <c r="DJ19" s="5">
        <v>2</v>
      </c>
      <c r="DK19" s="5">
        <v>3</v>
      </c>
      <c r="DL19" s="5" t="s">
        <v>61</v>
      </c>
      <c r="DM19" s="5" t="s">
        <v>62</v>
      </c>
      <c r="DN19" s="5" t="s">
        <v>63</v>
      </c>
      <c r="DO19" s="5" t="s">
        <v>64</v>
      </c>
      <c r="DP19" s="5" t="s">
        <v>65</v>
      </c>
      <c r="EA19" s="2" t="s">
        <v>30</v>
      </c>
      <c r="EB19" s="2" t="s">
        <v>31</v>
      </c>
      <c r="EC19" s="2" t="s">
        <v>32</v>
      </c>
      <c r="ED19" s="2" t="s">
        <v>33</v>
      </c>
      <c r="EE19" s="2" t="s">
        <v>34</v>
      </c>
      <c r="EF19" s="2" t="s">
        <v>35</v>
      </c>
      <c r="EG19" s="5">
        <v>1</v>
      </c>
      <c r="EH19" s="5">
        <v>2</v>
      </c>
      <c r="EI19" s="5">
        <v>3</v>
      </c>
      <c r="EJ19" s="5" t="s">
        <v>61</v>
      </c>
      <c r="EK19" s="5" t="s">
        <v>62</v>
      </c>
      <c r="EL19" s="5" t="s">
        <v>63</v>
      </c>
      <c r="EM19" s="5" t="s">
        <v>64</v>
      </c>
      <c r="EN19" s="5" t="s">
        <v>65</v>
      </c>
    </row>
    <row r="20" spans="1:158">
      <c r="A20" s="3">
        <v>17</v>
      </c>
      <c r="B20" s="4">
        <v>603</v>
      </c>
      <c r="C20" s="4" t="s">
        <v>105</v>
      </c>
      <c r="D20" s="4"/>
      <c r="E20" s="3"/>
      <c r="F20" s="4" t="s">
        <v>119</v>
      </c>
      <c r="G20">
        <v>4.4999999999999901E-3</v>
      </c>
      <c r="H20">
        <v>5.1999999999999998E-3</v>
      </c>
      <c r="I20">
        <v>5.1999999999999998E-3</v>
      </c>
      <c r="J20">
        <f>AVERAGE(G20:I20)</f>
        <v>4.9666666666666635E-3</v>
      </c>
      <c r="K20">
        <f>STDEV(G20:I20)</f>
        <v>4.041451884327436E-4</v>
      </c>
      <c r="L20">
        <f>(K20/J20)*100</f>
        <v>8.1371514449545739</v>
      </c>
      <c r="M20">
        <f>J20+(3.3*K20)</f>
        <v>6.3003457884947172E-3</v>
      </c>
      <c r="N20">
        <f>(M20-0.003)/(3*10^-5)</f>
        <v>110.01152628315722</v>
      </c>
      <c r="Y20" s="3">
        <v>1</v>
      </c>
      <c r="Z20" s="4">
        <v>603</v>
      </c>
      <c r="AA20" s="4" t="s">
        <v>47</v>
      </c>
      <c r="AB20" s="4"/>
      <c r="AC20" s="3"/>
      <c r="AD20" s="4" t="s">
        <v>67</v>
      </c>
      <c r="AE20">
        <v>6.3E-3</v>
      </c>
      <c r="AF20">
        <v>6.1999999999999902E-3</v>
      </c>
      <c r="AG20">
        <v>5.4000000000000003E-3</v>
      </c>
      <c r="AH20">
        <f>AVERAGE(AE20:AG20)</f>
        <v>5.9666666666666644E-3</v>
      </c>
      <c r="AI20">
        <f>STDEV(AE20:AG20)</f>
        <v>4.9328828623162232E-4</v>
      </c>
      <c r="AJ20">
        <f>(AI20/AH20)*100</f>
        <v>8.267401445222724</v>
      </c>
      <c r="AK20">
        <f>AH20+(3.3*AI20)</f>
        <v>7.5945180112310176E-3</v>
      </c>
      <c r="AL20">
        <f>(AK20-0.0048)/(2*10^-5)</f>
        <v>139.7259005615509</v>
      </c>
      <c r="AW20" s="3">
        <v>1</v>
      </c>
      <c r="AX20" s="4">
        <v>603</v>
      </c>
      <c r="AY20" s="4" t="s">
        <v>36</v>
      </c>
      <c r="AZ20" s="4"/>
      <c r="BA20" s="3"/>
      <c r="BB20" s="4" t="s">
        <v>67</v>
      </c>
      <c r="BC20" s="52">
        <v>5.4000000000000003E-3</v>
      </c>
      <c r="BD20" s="52">
        <v>4.5999999999999999E-3</v>
      </c>
      <c r="BE20" s="52">
        <v>5.4999999999999901E-3</v>
      </c>
      <c r="BF20">
        <f>AVERAGE(BC20:BE20)</f>
        <v>5.1666666666666632E-3</v>
      </c>
      <c r="BG20">
        <f>STDEV(BC20:BE20)</f>
        <v>4.9328828623162145E-4</v>
      </c>
      <c r="BH20">
        <f>(BG20/BF20)*100</f>
        <v>9.5475152173862288</v>
      </c>
      <c r="CE20" s="3">
        <v>1</v>
      </c>
      <c r="CF20" s="3">
        <v>603</v>
      </c>
      <c r="CG20" s="4" t="s">
        <v>105</v>
      </c>
      <c r="CH20" s="4"/>
      <c r="CI20" s="3"/>
      <c r="CJ20" s="4" t="s">
        <v>106</v>
      </c>
      <c r="CK20">
        <v>1.14E-2</v>
      </c>
      <c r="CL20">
        <v>1.0699999999999999E-2</v>
      </c>
      <c r="CM20">
        <v>1.32E-2</v>
      </c>
      <c r="CN20">
        <f>AVERAGE(CK20:CM20)</f>
        <v>1.1766666666666667E-2</v>
      </c>
      <c r="CO20">
        <f>STDEV(CK20:CM20)</f>
        <v>1.2897028081435404E-3</v>
      </c>
      <c r="CP20">
        <f>(CO20/CN20)*100</f>
        <v>10.96064709470431</v>
      </c>
      <c r="DC20" s="3">
        <v>1</v>
      </c>
      <c r="DD20" s="3">
        <v>603</v>
      </c>
      <c r="DE20" s="4" t="s">
        <v>47</v>
      </c>
      <c r="DF20" s="4"/>
      <c r="DG20" s="3"/>
      <c r="DH20" s="4" t="s">
        <v>70</v>
      </c>
      <c r="DI20">
        <v>1.27999999999999E-2</v>
      </c>
      <c r="DJ20">
        <v>1.3299999999999999E-2</v>
      </c>
      <c r="DK20">
        <v>1.26E-2</v>
      </c>
      <c r="DL20">
        <f>AVERAGE(DI20:DK20)</f>
        <v>1.2899999999999967E-2</v>
      </c>
      <c r="DM20">
        <f>STDEV(DI20:DK20)</f>
        <v>3.6055512754641238E-4</v>
      </c>
      <c r="DN20">
        <f>(DM20/DL20)*100</f>
        <v>2.7950009887318861</v>
      </c>
      <c r="DO20">
        <f>DL20+(3.3*DM20)</f>
        <v>1.4089831920903129E-2</v>
      </c>
      <c r="DP20">
        <f>(DO20-0.0121)/(2*10^-5)</f>
        <v>99.491596045156442</v>
      </c>
      <c r="EA20" s="3">
        <v>1</v>
      </c>
      <c r="EB20" s="4">
        <v>603</v>
      </c>
      <c r="EC20" s="4" t="s">
        <v>36</v>
      </c>
      <c r="ED20" s="4"/>
      <c r="EE20" s="3"/>
      <c r="EF20" s="4" t="s">
        <v>70</v>
      </c>
      <c r="EG20" s="52">
        <v>1.26E-2</v>
      </c>
      <c r="EH20" s="52">
        <v>1.0699999999999901E-2</v>
      </c>
      <c r="EI20" s="52">
        <v>1.1599999999999999E-2</v>
      </c>
      <c r="EJ20">
        <f>AVERAGE(EG20:EI20)</f>
        <v>1.1633333333333301E-2</v>
      </c>
      <c r="EK20">
        <f>STDEV(EG20:EI20)</f>
        <v>9.5043849529226571E-4</v>
      </c>
      <c r="EL20">
        <f>(EK20/EJ20)*100</f>
        <v>8.1699584122544557</v>
      </c>
    </row>
    <row r="21" spans="1:158">
      <c r="A21" s="3">
        <f t="shared" ref="A21:A35" si="30">A20+1</f>
        <v>18</v>
      </c>
      <c r="B21" s="4">
        <v>603</v>
      </c>
      <c r="C21" s="4" t="s">
        <v>105</v>
      </c>
      <c r="D21" s="4"/>
      <c r="E21" s="3"/>
      <c r="F21" s="4" t="s">
        <v>118</v>
      </c>
      <c r="G21">
        <v>4.5999999999999999E-3</v>
      </c>
      <c r="H21">
        <v>5.7999999999999996E-3</v>
      </c>
      <c r="I21">
        <v>5.5999999999999904E-3</v>
      </c>
      <c r="J21">
        <f t="shared" ref="J21:J35" si="31">AVERAGE(G21:I21)</f>
        <v>5.3333333333333297E-3</v>
      </c>
      <c r="K21">
        <f t="shared" ref="K21:K35" si="32">STDEV(G21:I21)</f>
        <v>6.4291005073286161E-4</v>
      </c>
      <c r="L21">
        <f t="shared" ref="L21:L35" si="33">(K21/J21)*100</f>
        <v>12.054563451241163</v>
      </c>
      <c r="Y21" s="3">
        <f>Y20+1</f>
        <v>2</v>
      </c>
      <c r="Z21" s="4">
        <v>603</v>
      </c>
      <c r="AA21" s="4" t="s">
        <v>40</v>
      </c>
      <c r="AB21" s="4"/>
      <c r="AC21" s="3"/>
      <c r="AD21" s="4" t="s">
        <v>43</v>
      </c>
      <c r="AE21">
        <v>6.4000000000000003E-3</v>
      </c>
      <c r="AF21">
        <v>6.9999999999999897E-3</v>
      </c>
      <c r="AG21">
        <v>5.7999999999999996E-3</v>
      </c>
      <c r="AH21">
        <f t="shared" ref="AH21:AH35" si="34">AVERAGE(AE21:AG21)</f>
        <v>6.399999999999996E-3</v>
      </c>
      <c r="AI21">
        <f t="shared" ref="AI21:AI35" si="35">STDEV(AE21:AG21)</f>
        <v>5.9999999999999507E-4</v>
      </c>
      <c r="AJ21">
        <f t="shared" ref="AJ21:AJ35" si="36">(AI21/AH21)*100</f>
        <v>9.3749999999999289</v>
      </c>
      <c r="AW21" s="3">
        <f>AW20+1</f>
        <v>2</v>
      </c>
      <c r="AX21" s="4">
        <v>603</v>
      </c>
      <c r="AY21" s="4" t="s">
        <v>36</v>
      </c>
      <c r="AZ21" s="4"/>
      <c r="BA21" s="3"/>
      <c r="BB21" s="4" t="s">
        <v>39</v>
      </c>
      <c r="BC21" s="52">
        <v>5.8999999999999999E-3</v>
      </c>
      <c r="BD21" s="52">
        <v>5.4999999999999901E-3</v>
      </c>
      <c r="BE21" s="52">
        <v>5.8999999999999999E-3</v>
      </c>
      <c r="BF21">
        <f t="shared" ref="BF21:BF35" si="37">AVERAGE(BC21:BE21)</f>
        <v>5.766666666666663E-3</v>
      </c>
      <c r="BG21">
        <f t="shared" ref="BG21:BG35" si="38">STDEV(BC21:BE21)</f>
        <v>2.3094010767585592E-4</v>
      </c>
      <c r="BH21">
        <f t="shared" ref="BH21:BH35" si="39">(BG21/BF21)*100</f>
        <v>4.0047417516044401</v>
      </c>
      <c r="BI21">
        <f>BF21+(3.3*BG21)</f>
        <v>6.5287690219969878E-3</v>
      </c>
      <c r="BJ21">
        <f>(BI21-0.0035)/(2*10^-5)</f>
        <v>151.43845109984937</v>
      </c>
      <c r="CE21" s="3">
        <f>CE20+1</f>
        <v>2</v>
      </c>
      <c r="CF21" s="3">
        <v>603</v>
      </c>
      <c r="CG21" s="4" t="s">
        <v>105</v>
      </c>
      <c r="CH21" s="4"/>
      <c r="CI21" s="3"/>
      <c r="CJ21" s="4" t="s">
        <v>106</v>
      </c>
      <c r="CK21">
        <v>1.4200000000000001E-2</v>
      </c>
      <c r="CL21">
        <v>1.35E-2</v>
      </c>
      <c r="CM21">
        <v>1.3899999999999999E-2</v>
      </c>
      <c r="CN21">
        <f t="shared" ref="CN21:CN35" si="40">AVERAGE(CK21:CM21)</f>
        <v>1.3866666666666666E-2</v>
      </c>
      <c r="CO21">
        <f t="shared" ref="CO21:CO35" si="41">STDEV(CK21:CM21)</f>
        <v>3.5118845842842505E-4</v>
      </c>
      <c r="CP21">
        <f t="shared" ref="CP21:CP35" si="42">(CO21/CN21)*100</f>
        <v>2.5326090752049883</v>
      </c>
      <c r="CQ21">
        <f>CN21+(3.3*CO21)</f>
        <v>1.5025588579480468E-2</v>
      </c>
      <c r="CR21">
        <f>(CQ21-0.0105)/(2*10^-5)</f>
        <v>226.27942897402338</v>
      </c>
      <c r="DC21" s="3">
        <f>DC20+1</f>
        <v>2</v>
      </c>
      <c r="DD21" s="3">
        <v>603</v>
      </c>
      <c r="DE21" s="4" t="s">
        <v>48</v>
      </c>
      <c r="DF21" s="4"/>
      <c r="DG21" s="3"/>
      <c r="DH21" s="4" t="s">
        <v>49</v>
      </c>
      <c r="DI21">
        <v>1.2999999999999999E-2</v>
      </c>
      <c r="DJ21">
        <v>1.4200000000000001E-2</v>
      </c>
      <c r="DK21">
        <v>1.3100000000000001E-2</v>
      </c>
      <c r="DL21">
        <f t="shared" ref="DL21:DL35" si="43">AVERAGE(DI21:DK21)</f>
        <v>1.3433333333333334E-2</v>
      </c>
      <c r="DM21">
        <f t="shared" ref="DM21:DM35" si="44">STDEV(DI21:DK21)</f>
        <v>6.6583281184793978E-4</v>
      </c>
      <c r="DN21">
        <f t="shared" ref="DN21:DN35" si="45">(DM21/DL21)*100</f>
        <v>4.9565718003568717</v>
      </c>
      <c r="EA21" s="3">
        <f>EA20+1</f>
        <v>2</v>
      </c>
      <c r="EB21" s="4">
        <v>603</v>
      </c>
      <c r="EC21" s="4" t="s">
        <v>36</v>
      </c>
      <c r="ED21" s="4"/>
      <c r="EE21" s="3"/>
      <c r="EF21" s="4" t="s">
        <v>37</v>
      </c>
      <c r="EG21" s="52">
        <v>1.3100000000000001E-2</v>
      </c>
      <c r="EH21" s="52">
        <v>1.32999999999999E-2</v>
      </c>
      <c r="EI21" s="52">
        <v>1.3899999999999999E-2</v>
      </c>
      <c r="EJ21">
        <f t="shared" ref="EJ21:EJ35" si="46">AVERAGE(EG21:EI21)</f>
        <v>1.3433333333333302E-2</v>
      </c>
      <c r="EK21">
        <f t="shared" ref="EK21:EK35" si="47">STDEV(EG21:EI21)</f>
        <v>4.1633319989324184E-4</v>
      </c>
      <c r="EL21">
        <f t="shared" ref="EL21:EL35" si="48">(EK21/EJ21)*100</f>
        <v>3.0992545897760007</v>
      </c>
      <c r="EM21">
        <f>EJ21+(3.3*EK21)</f>
        <v>1.4807232892981E-2</v>
      </c>
      <c r="EN21">
        <f>(EM21-0.0079)/(2*10^-5)</f>
        <v>345.36164464904994</v>
      </c>
      <c r="FA21" t="s">
        <v>149</v>
      </c>
    </row>
    <row r="22" spans="1:158">
      <c r="A22" s="3">
        <f t="shared" si="30"/>
        <v>19</v>
      </c>
      <c r="B22" s="4">
        <v>176</v>
      </c>
      <c r="C22" s="4" t="s">
        <v>93</v>
      </c>
      <c r="D22" s="4">
        <v>1000</v>
      </c>
      <c r="E22" s="6">
        <v>4160</v>
      </c>
      <c r="F22" s="4" t="s">
        <v>118</v>
      </c>
      <c r="G22">
        <v>0.14710000000000001</v>
      </c>
      <c r="H22">
        <v>0.14360000000000001</v>
      </c>
      <c r="I22">
        <v>0.1497</v>
      </c>
      <c r="J22" s="6">
        <f t="shared" si="31"/>
        <v>0.14680000000000001</v>
      </c>
      <c r="K22">
        <f t="shared" si="32"/>
        <v>3.0610455730027911E-3</v>
      </c>
      <c r="L22">
        <f t="shared" si="33"/>
        <v>2.0851809080400483</v>
      </c>
      <c r="Y22" s="3">
        <f t="shared" ref="Y22:Y35" si="49">Y21+1</f>
        <v>3</v>
      </c>
      <c r="Z22" s="4">
        <v>176</v>
      </c>
      <c r="AA22" s="4" t="s">
        <v>50</v>
      </c>
      <c r="AB22" s="4">
        <v>1000</v>
      </c>
      <c r="AC22" s="6">
        <v>4160</v>
      </c>
      <c r="AD22" s="4" t="s">
        <v>51</v>
      </c>
      <c r="AE22">
        <v>9.4199999999999895E-2</v>
      </c>
      <c r="AF22">
        <v>0.10389999999999899</v>
      </c>
      <c r="AG22">
        <v>0.10929999999999999</v>
      </c>
      <c r="AH22" s="6">
        <f t="shared" si="34"/>
        <v>0.1024666666666663</v>
      </c>
      <c r="AI22">
        <f t="shared" si="35"/>
        <v>7.651361534611518E-3</v>
      </c>
      <c r="AJ22">
        <f t="shared" si="36"/>
        <v>7.4671713089897969</v>
      </c>
      <c r="AW22" s="3">
        <f t="shared" ref="AW22:AW35" si="50">AW21+1</f>
        <v>3</v>
      </c>
      <c r="AX22" s="4">
        <v>176</v>
      </c>
      <c r="AY22" s="4" t="s">
        <v>42</v>
      </c>
      <c r="AZ22" s="4">
        <v>1000</v>
      </c>
      <c r="BA22" s="6">
        <v>4160</v>
      </c>
      <c r="BB22" s="4" t="s">
        <v>39</v>
      </c>
      <c r="BC22" s="52">
        <v>0.10390000000000001</v>
      </c>
      <c r="BD22" s="52">
        <v>0.101799999999999</v>
      </c>
      <c r="BE22" s="52">
        <v>0.1066</v>
      </c>
      <c r="BF22" s="6">
        <f t="shared" si="37"/>
        <v>0.10409999999999968</v>
      </c>
      <c r="BG22">
        <f t="shared" si="38"/>
        <v>2.4062418831036696E-3</v>
      </c>
      <c r="BH22">
        <f t="shared" si="39"/>
        <v>2.3114715495712557</v>
      </c>
      <c r="CE22" s="3">
        <f t="shared" ref="CE22:CE35" si="51">CE21+1</f>
        <v>3</v>
      </c>
      <c r="CF22" s="3">
        <v>176</v>
      </c>
      <c r="CG22" s="4" t="s">
        <v>113</v>
      </c>
      <c r="CH22" s="4">
        <v>1000</v>
      </c>
      <c r="CI22" s="6">
        <v>4160</v>
      </c>
      <c r="CJ22" s="4" t="s">
        <v>108</v>
      </c>
      <c r="CK22">
        <v>0.11209999999999901</v>
      </c>
      <c r="CL22">
        <v>0.1007</v>
      </c>
      <c r="CM22">
        <v>0.1077</v>
      </c>
      <c r="CN22" s="6">
        <f t="shared" si="40"/>
        <v>0.106833333333333</v>
      </c>
      <c r="CO22">
        <f t="shared" si="41"/>
        <v>5.7492028432929825E-3</v>
      </c>
      <c r="CP22">
        <f t="shared" si="42"/>
        <v>5.3814691200870524</v>
      </c>
      <c r="DC22" s="3">
        <f t="shared" ref="DC22:DC35" si="52">DC21+1</f>
        <v>3</v>
      </c>
      <c r="DD22" s="3">
        <v>176</v>
      </c>
      <c r="DE22" s="4" t="s">
        <v>52</v>
      </c>
      <c r="DF22" s="4">
        <v>1000</v>
      </c>
      <c r="DG22" s="6">
        <v>4160</v>
      </c>
      <c r="DH22" s="4" t="s">
        <v>53</v>
      </c>
      <c r="DI22">
        <v>0.1036</v>
      </c>
      <c r="DJ22">
        <v>9.9199999999999997E-2</v>
      </c>
      <c r="DK22">
        <v>0.1089</v>
      </c>
      <c r="DL22" s="6">
        <f t="shared" si="43"/>
        <v>0.10389999999999999</v>
      </c>
      <c r="DM22">
        <f t="shared" si="44"/>
        <v>4.8569537778323565E-3</v>
      </c>
      <c r="DN22">
        <f t="shared" si="45"/>
        <v>4.6746427120619414</v>
      </c>
      <c r="EA22" s="3">
        <f t="shared" ref="EA22:EA35" si="53">EA21+1</f>
        <v>3</v>
      </c>
      <c r="EB22" s="4">
        <v>176</v>
      </c>
      <c r="EC22" s="4" t="s">
        <v>42</v>
      </c>
      <c r="ED22" s="4">
        <v>1000</v>
      </c>
      <c r="EE22" s="6">
        <v>4160</v>
      </c>
      <c r="EF22" s="4" t="s">
        <v>37</v>
      </c>
      <c r="EG22" s="52">
        <v>0.102699999999999</v>
      </c>
      <c r="EH22" s="52">
        <v>9.96999999999999E-2</v>
      </c>
      <c r="EI22" s="52">
        <v>0.1043</v>
      </c>
      <c r="EJ22" s="6">
        <f t="shared" si="46"/>
        <v>0.10223333333333297</v>
      </c>
      <c r="EK22">
        <f t="shared" si="47"/>
        <v>2.3352373184182219E-3</v>
      </c>
      <c r="EL22">
        <f t="shared" si="48"/>
        <v>2.2842230046477634</v>
      </c>
      <c r="FA22" t="s">
        <v>150</v>
      </c>
      <c r="FB22" t="s">
        <v>151</v>
      </c>
    </row>
    <row r="23" spans="1:158">
      <c r="A23" s="3">
        <f t="shared" si="30"/>
        <v>20</v>
      </c>
      <c r="B23" s="4">
        <v>176</v>
      </c>
      <c r="C23" s="4" t="s">
        <v>93</v>
      </c>
      <c r="D23" s="4">
        <f t="shared" ref="D23:E35" si="54">D22/2</f>
        <v>500</v>
      </c>
      <c r="E23" s="6">
        <f t="shared" si="54"/>
        <v>2080</v>
      </c>
      <c r="F23" s="4" t="s">
        <v>120</v>
      </c>
      <c r="G23">
        <v>7.0699999999999999E-2</v>
      </c>
      <c r="H23">
        <v>7.2399999999999895E-2</v>
      </c>
      <c r="I23">
        <v>6.9699999999999998E-2</v>
      </c>
      <c r="J23" s="6">
        <f t="shared" si="31"/>
        <v>7.0933333333333293E-2</v>
      </c>
      <c r="K23">
        <f t="shared" si="32"/>
        <v>1.3650396819628293E-3</v>
      </c>
      <c r="L23">
        <f t="shared" si="33"/>
        <v>1.9243980478799296</v>
      </c>
      <c r="Y23" s="3">
        <f t="shared" si="49"/>
        <v>4</v>
      </c>
      <c r="Z23" s="4">
        <v>176</v>
      </c>
      <c r="AA23" s="4" t="s">
        <v>52</v>
      </c>
      <c r="AB23" s="4">
        <f t="shared" ref="AB23:AC35" si="55">AB22/2</f>
        <v>500</v>
      </c>
      <c r="AC23" s="6">
        <f t="shared" si="55"/>
        <v>2080</v>
      </c>
      <c r="AD23" s="4" t="s">
        <v>54</v>
      </c>
      <c r="AE23">
        <v>4.6299999999999897E-2</v>
      </c>
      <c r="AF23">
        <v>5.8500000000000003E-2</v>
      </c>
      <c r="AG23">
        <v>4.9299999999999997E-2</v>
      </c>
      <c r="AH23" s="6">
        <f t="shared" si="34"/>
        <v>5.1366666666666637E-2</v>
      </c>
      <c r="AI23">
        <f t="shared" si="35"/>
        <v>6.3571482075954382E-3</v>
      </c>
      <c r="AJ23">
        <f t="shared" si="36"/>
        <v>12.376018574163741</v>
      </c>
      <c r="AW23" s="3">
        <f t="shared" si="50"/>
        <v>4</v>
      </c>
      <c r="AX23" s="4">
        <v>176</v>
      </c>
      <c r="AY23" s="4" t="s">
        <v>42</v>
      </c>
      <c r="AZ23" s="4">
        <f t="shared" ref="AZ23:BA35" si="56">AZ22/2</f>
        <v>500</v>
      </c>
      <c r="BA23" s="6">
        <f t="shared" si="56"/>
        <v>2080</v>
      </c>
      <c r="BB23" s="4" t="s">
        <v>39</v>
      </c>
      <c r="BC23" s="52">
        <v>5.19999999999999E-2</v>
      </c>
      <c r="BD23" s="52">
        <v>5.6399999999999999E-2</v>
      </c>
      <c r="BE23" s="52">
        <v>5.4600000000000003E-2</v>
      </c>
      <c r="BF23" s="6">
        <f t="shared" si="37"/>
        <v>5.4333333333333296E-2</v>
      </c>
      <c r="BG23">
        <f t="shared" si="38"/>
        <v>2.2120880030716598E-3</v>
      </c>
      <c r="BH23">
        <f t="shared" si="39"/>
        <v>4.0713276130153275</v>
      </c>
      <c r="CE23" s="3">
        <f t="shared" si="51"/>
        <v>4</v>
      </c>
      <c r="CF23" s="3">
        <v>176</v>
      </c>
      <c r="CG23" s="4" t="s">
        <v>113</v>
      </c>
      <c r="CH23" s="4">
        <f t="shared" ref="CH23:CI35" si="57">CH22/2</f>
        <v>500</v>
      </c>
      <c r="CI23" s="6">
        <f t="shared" si="57"/>
        <v>2080</v>
      </c>
      <c r="CJ23" s="4" t="s">
        <v>94</v>
      </c>
      <c r="CK23">
        <v>6.0100000000000001E-2</v>
      </c>
      <c r="CL23">
        <v>5.33E-2</v>
      </c>
      <c r="CM23">
        <v>5.0099999999999999E-2</v>
      </c>
      <c r="CN23" s="6">
        <f t="shared" si="40"/>
        <v>5.45E-2</v>
      </c>
      <c r="CO23">
        <f t="shared" si="41"/>
        <v>5.106858133921483E-3</v>
      </c>
      <c r="CP23">
        <f t="shared" si="42"/>
        <v>9.3703818971036377</v>
      </c>
      <c r="DC23" s="3">
        <f t="shared" si="52"/>
        <v>4</v>
      </c>
      <c r="DD23" s="3">
        <v>176</v>
      </c>
      <c r="DE23" s="4" t="s">
        <v>52</v>
      </c>
      <c r="DF23" s="4">
        <f t="shared" ref="DF23:DG35" si="58">DF22/2</f>
        <v>500</v>
      </c>
      <c r="DG23" s="6">
        <f t="shared" si="58"/>
        <v>2080</v>
      </c>
      <c r="DH23" s="4" t="s">
        <v>46</v>
      </c>
      <c r="DI23">
        <v>5.57E-2</v>
      </c>
      <c r="DJ23">
        <v>5.6000000000000001E-2</v>
      </c>
      <c r="DK23">
        <v>5.6599999999999998E-2</v>
      </c>
      <c r="DL23" s="6">
        <f t="shared" si="43"/>
        <v>5.6100000000000004E-2</v>
      </c>
      <c r="DM23">
        <f t="shared" si="44"/>
        <v>4.5825756949558275E-4</v>
      </c>
      <c r="DN23">
        <f t="shared" si="45"/>
        <v>0.81685841264809744</v>
      </c>
      <c r="EA23" s="3">
        <f t="shared" si="53"/>
        <v>4</v>
      </c>
      <c r="EB23" s="4">
        <v>176</v>
      </c>
      <c r="EC23" s="4" t="s">
        <v>42</v>
      </c>
      <c r="ED23" s="4">
        <f t="shared" ref="ED23:EE35" si="59">ED22/2</f>
        <v>500</v>
      </c>
      <c r="EE23" s="6">
        <f t="shared" si="59"/>
        <v>2080</v>
      </c>
      <c r="EF23" s="4" t="s">
        <v>37</v>
      </c>
      <c r="EG23" s="52">
        <v>5.6499999999999898E-2</v>
      </c>
      <c r="EH23" s="52">
        <v>5.2999999999999999E-2</v>
      </c>
      <c r="EI23" s="52">
        <v>4.9700000000000001E-2</v>
      </c>
      <c r="EJ23" s="6">
        <f t="shared" si="46"/>
        <v>5.306666666666663E-2</v>
      </c>
      <c r="EK23">
        <f t="shared" si="47"/>
        <v>3.4004901607463858E-3</v>
      </c>
      <c r="EL23">
        <f t="shared" si="48"/>
        <v>6.4079588456276166</v>
      </c>
      <c r="FA23">
        <v>93.81281703328338</v>
      </c>
      <c r="FB23">
        <v>707.33072915716696</v>
      </c>
    </row>
    <row r="24" spans="1:158">
      <c r="A24" s="3">
        <f t="shared" si="30"/>
        <v>21</v>
      </c>
      <c r="B24" s="4">
        <v>176</v>
      </c>
      <c r="C24" s="4" t="s">
        <v>113</v>
      </c>
      <c r="D24" s="4">
        <f t="shared" si="54"/>
        <v>250</v>
      </c>
      <c r="E24" s="6">
        <f t="shared" si="54"/>
        <v>1040</v>
      </c>
      <c r="F24" s="4" t="s">
        <v>120</v>
      </c>
      <c r="G24">
        <v>3.7399999999999899E-2</v>
      </c>
      <c r="H24">
        <v>3.5499999999999997E-2</v>
      </c>
      <c r="I24">
        <v>3.5899999999999897E-2</v>
      </c>
      <c r="J24" s="6">
        <f t="shared" si="31"/>
        <v>3.6266666666666593E-2</v>
      </c>
      <c r="K24">
        <f t="shared" si="32"/>
        <v>1.0016652800877439E-3</v>
      </c>
      <c r="L24">
        <f t="shared" si="33"/>
        <v>2.7619447061242997</v>
      </c>
      <c r="Y24" s="3">
        <f t="shared" si="49"/>
        <v>5</v>
      </c>
      <c r="Z24" s="4">
        <v>176</v>
      </c>
      <c r="AA24" s="4" t="s">
        <v>45</v>
      </c>
      <c r="AB24" s="4">
        <f t="shared" si="55"/>
        <v>250</v>
      </c>
      <c r="AC24" s="6">
        <f t="shared" si="55"/>
        <v>1040</v>
      </c>
      <c r="AD24" s="4" t="s">
        <v>44</v>
      </c>
      <c r="AE24">
        <v>2.76E-2</v>
      </c>
      <c r="AF24">
        <v>2.7099999999999999E-2</v>
      </c>
      <c r="AG24">
        <v>3.0800000000000001E-2</v>
      </c>
      <c r="AH24" s="6">
        <f t="shared" si="34"/>
        <v>2.8499999999999998E-2</v>
      </c>
      <c r="AI24">
        <f t="shared" si="35"/>
        <v>2.0074859899884743E-3</v>
      </c>
      <c r="AJ24">
        <f t="shared" si="36"/>
        <v>7.0438104911876298</v>
      </c>
      <c r="AW24" s="3">
        <f t="shared" si="50"/>
        <v>5</v>
      </c>
      <c r="AX24" s="4">
        <v>176</v>
      </c>
      <c r="AY24" s="4" t="s">
        <v>42</v>
      </c>
      <c r="AZ24" s="4">
        <f t="shared" si="56"/>
        <v>250</v>
      </c>
      <c r="BA24" s="6">
        <f t="shared" si="56"/>
        <v>1040</v>
      </c>
      <c r="BB24" s="4" t="s">
        <v>39</v>
      </c>
      <c r="BC24" s="52">
        <v>2.7799999999999998E-2</v>
      </c>
      <c r="BD24" s="52">
        <v>2.7699999999999898E-2</v>
      </c>
      <c r="BE24" s="52">
        <v>2.93E-2</v>
      </c>
      <c r="BF24" s="6">
        <f t="shared" si="37"/>
        <v>2.8266666666666634E-2</v>
      </c>
      <c r="BG24">
        <f t="shared" si="38"/>
        <v>8.9628864398328247E-4</v>
      </c>
      <c r="BH24">
        <f t="shared" si="39"/>
        <v>3.1708324669219934</v>
      </c>
      <c r="CE24" s="3">
        <f t="shared" si="51"/>
        <v>5</v>
      </c>
      <c r="CF24" s="3">
        <v>176</v>
      </c>
      <c r="CG24" s="4" t="s">
        <v>93</v>
      </c>
      <c r="CH24" s="4">
        <f t="shared" si="57"/>
        <v>250</v>
      </c>
      <c r="CI24" s="6">
        <f t="shared" si="57"/>
        <v>1040</v>
      </c>
      <c r="CJ24" s="4" t="s">
        <v>94</v>
      </c>
      <c r="CK24">
        <v>3.6199999999999899E-2</v>
      </c>
      <c r="CL24">
        <v>3.1299999999999897E-2</v>
      </c>
      <c r="CM24">
        <v>3.2099999999999899E-2</v>
      </c>
      <c r="CN24" s="6">
        <f t="shared" si="40"/>
        <v>3.3199999999999896E-2</v>
      </c>
      <c r="CO24">
        <f t="shared" si="41"/>
        <v>2.6286878856189837E-3</v>
      </c>
      <c r="CP24">
        <f t="shared" si="42"/>
        <v>7.9177345952379268</v>
      </c>
      <c r="DC24" s="3">
        <f t="shared" si="52"/>
        <v>5</v>
      </c>
      <c r="DD24" s="3">
        <v>176</v>
      </c>
      <c r="DE24" s="4" t="s">
        <v>45</v>
      </c>
      <c r="DF24" s="4">
        <f t="shared" si="58"/>
        <v>250</v>
      </c>
      <c r="DG24" s="6">
        <f t="shared" si="58"/>
        <v>1040</v>
      </c>
      <c r="DH24" s="4" t="s">
        <v>46</v>
      </c>
      <c r="DI24">
        <v>3.2599999999999997E-2</v>
      </c>
      <c r="DJ24">
        <v>3.2500000000000001E-2</v>
      </c>
      <c r="DK24">
        <v>3.56E-2</v>
      </c>
      <c r="DL24" s="6">
        <f t="shared" si="43"/>
        <v>3.3566666666666661E-2</v>
      </c>
      <c r="DM24">
        <f t="shared" si="44"/>
        <v>1.7616280348965085E-3</v>
      </c>
      <c r="DN24">
        <f t="shared" si="45"/>
        <v>5.2481470751633825</v>
      </c>
      <c r="EA24" s="3">
        <f t="shared" si="53"/>
        <v>5</v>
      </c>
      <c r="EB24" s="4">
        <v>176</v>
      </c>
      <c r="EC24" s="4" t="s">
        <v>42</v>
      </c>
      <c r="ED24" s="4">
        <f t="shared" si="59"/>
        <v>250</v>
      </c>
      <c r="EE24" s="6">
        <f t="shared" si="59"/>
        <v>1040</v>
      </c>
      <c r="EF24" s="4" t="s">
        <v>37</v>
      </c>
      <c r="EG24" s="52">
        <v>3.3399999999999902E-2</v>
      </c>
      <c r="EH24" s="52">
        <v>2.5700000000000001E-2</v>
      </c>
      <c r="EI24" s="52">
        <v>3.0599999999999999E-2</v>
      </c>
      <c r="EJ24" s="6">
        <f t="shared" si="46"/>
        <v>2.9899999999999968E-2</v>
      </c>
      <c r="EK24">
        <f t="shared" si="47"/>
        <v>3.8974350539809706E-3</v>
      </c>
      <c r="EL24">
        <f t="shared" si="48"/>
        <v>13.034899846090218</v>
      </c>
      <c r="FA24">
        <v>110.01152628315722</v>
      </c>
      <c r="FB24">
        <v>226.27942897402338</v>
      </c>
    </row>
    <row r="25" spans="1:158">
      <c r="A25" s="3">
        <f t="shared" si="30"/>
        <v>22</v>
      </c>
      <c r="B25" s="4">
        <v>176</v>
      </c>
      <c r="C25" s="4" t="s">
        <v>113</v>
      </c>
      <c r="D25" s="4">
        <f t="shared" si="54"/>
        <v>125</v>
      </c>
      <c r="E25" s="6">
        <f t="shared" si="54"/>
        <v>520</v>
      </c>
      <c r="F25" s="4" t="s">
        <v>120</v>
      </c>
      <c r="G25">
        <v>1.9699999999999902E-2</v>
      </c>
      <c r="H25">
        <v>2.01E-2</v>
      </c>
      <c r="I25">
        <v>1.8999999999999899E-2</v>
      </c>
      <c r="J25" s="6">
        <f t="shared" si="31"/>
        <v>1.9599999999999933E-2</v>
      </c>
      <c r="K25">
        <f t="shared" si="32"/>
        <v>5.567764362830477E-4</v>
      </c>
      <c r="L25">
        <f t="shared" si="33"/>
        <v>2.8406961034849467</v>
      </c>
      <c r="Y25" s="3">
        <f t="shared" si="49"/>
        <v>6</v>
      </c>
      <c r="Z25" s="4">
        <v>176</v>
      </c>
      <c r="AA25" s="4" t="s">
        <v>45</v>
      </c>
      <c r="AB25" s="4">
        <f t="shared" si="55"/>
        <v>125</v>
      </c>
      <c r="AC25" s="6">
        <f t="shared" si="55"/>
        <v>520</v>
      </c>
      <c r="AD25" s="4" t="s">
        <v>44</v>
      </c>
      <c r="AE25">
        <v>1.55E-2</v>
      </c>
      <c r="AF25">
        <v>1.7899999999999999E-2</v>
      </c>
      <c r="AG25">
        <v>1.6500000000000001E-2</v>
      </c>
      <c r="AH25" s="6">
        <f t="shared" si="34"/>
        <v>1.6633333333333333E-2</v>
      </c>
      <c r="AI25">
        <f t="shared" si="35"/>
        <v>1.2055427546683413E-3</v>
      </c>
      <c r="AJ25">
        <f t="shared" si="36"/>
        <v>7.2477520320741968</v>
      </c>
      <c r="AW25" s="3">
        <f t="shared" si="50"/>
        <v>6</v>
      </c>
      <c r="AX25" s="4">
        <v>176</v>
      </c>
      <c r="AY25" s="4" t="s">
        <v>42</v>
      </c>
      <c r="AZ25" s="4">
        <f t="shared" si="56"/>
        <v>125</v>
      </c>
      <c r="BA25" s="6">
        <f t="shared" si="56"/>
        <v>520</v>
      </c>
      <c r="BB25" s="4" t="s">
        <v>39</v>
      </c>
      <c r="BC25" s="52">
        <v>1.5900000000000001E-2</v>
      </c>
      <c r="BD25" s="52">
        <v>1.4800000000000001E-2</v>
      </c>
      <c r="BE25" s="52">
        <v>1.4699999999999901E-2</v>
      </c>
      <c r="BF25" s="6">
        <f t="shared" si="37"/>
        <v>1.5133333333333299E-2</v>
      </c>
      <c r="BG25">
        <f t="shared" si="38"/>
        <v>6.6583281184797198E-4</v>
      </c>
      <c r="BH25">
        <f t="shared" si="39"/>
        <v>4.3997762897443184</v>
      </c>
      <c r="CE25" s="3">
        <f t="shared" si="51"/>
        <v>6</v>
      </c>
      <c r="CF25" s="3">
        <v>176</v>
      </c>
      <c r="CG25" s="4" t="s">
        <v>93</v>
      </c>
      <c r="CH25" s="4">
        <f t="shared" si="57"/>
        <v>125</v>
      </c>
      <c r="CI25" s="6">
        <f t="shared" si="57"/>
        <v>520</v>
      </c>
      <c r="CJ25" s="4" t="s">
        <v>94</v>
      </c>
      <c r="CK25">
        <v>2.3800000000000002E-2</v>
      </c>
      <c r="CL25">
        <v>2.1899999999999999E-2</v>
      </c>
      <c r="CM25">
        <v>2.3699999999999999E-2</v>
      </c>
      <c r="CN25" s="6">
        <f t="shared" si="40"/>
        <v>2.3133333333333336E-2</v>
      </c>
      <c r="CO25">
        <f t="shared" si="41"/>
        <v>1.0692676621563634E-3</v>
      </c>
      <c r="CP25">
        <f t="shared" si="42"/>
        <v>4.6221945049986886</v>
      </c>
      <c r="DC25" s="3">
        <f t="shared" si="52"/>
        <v>6</v>
      </c>
      <c r="DD25" s="3">
        <v>176</v>
      </c>
      <c r="DE25" s="4" t="s">
        <v>45</v>
      </c>
      <c r="DF25" s="4">
        <f t="shared" si="58"/>
        <v>125</v>
      </c>
      <c r="DG25" s="6">
        <f t="shared" si="58"/>
        <v>520</v>
      </c>
      <c r="DH25" s="4" t="s">
        <v>46</v>
      </c>
      <c r="DI25">
        <v>2.12E-2</v>
      </c>
      <c r="DJ25">
        <v>2.1600000000000001E-2</v>
      </c>
      <c r="DK25">
        <v>2.4199999999999999E-2</v>
      </c>
      <c r="DL25" s="6">
        <f t="shared" si="43"/>
        <v>2.2333333333333334E-2</v>
      </c>
      <c r="DM25">
        <f t="shared" si="44"/>
        <v>1.6289055630494148E-3</v>
      </c>
      <c r="DN25">
        <f t="shared" si="45"/>
        <v>7.2936069987287233</v>
      </c>
      <c r="EA25" s="3">
        <f t="shared" si="53"/>
        <v>6</v>
      </c>
      <c r="EB25" s="4">
        <v>176</v>
      </c>
      <c r="EC25" s="4" t="s">
        <v>42</v>
      </c>
      <c r="ED25" s="4">
        <f t="shared" si="59"/>
        <v>125</v>
      </c>
      <c r="EE25" s="6">
        <f t="shared" si="59"/>
        <v>520</v>
      </c>
      <c r="EF25" s="4" t="s">
        <v>37</v>
      </c>
      <c r="EG25" s="52">
        <v>1.83E-2</v>
      </c>
      <c r="EH25" s="52">
        <v>1.9199999999999998E-2</v>
      </c>
      <c r="EI25" s="52">
        <v>1.9400000000000001E-2</v>
      </c>
      <c r="EJ25" s="6">
        <f t="shared" si="46"/>
        <v>1.8966666666666666E-2</v>
      </c>
      <c r="EK25">
        <f t="shared" si="47"/>
        <v>5.8594652770823123E-4</v>
      </c>
      <c r="EL25">
        <f t="shared" si="48"/>
        <v>3.0893490037340836</v>
      </c>
      <c r="FA25">
        <v>122.0394892632569</v>
      </c>
      <c r="FB25">
        <v>149.54356886635279</v>
      </c>
    </row>
    <row r="26" spans="1:158">
      <c r="A26" s="3">
        <f t="shared" si="30"/>
        <v>23</v>
      </c>
      <c r="B26" s="4">
        <v>176</v>
      </c>
      <c r="C26" s="4" t="s">
        <v>113</v>
      </c>
      <c r="D26" s="4">
        <f t="shared" si="54"/>
        <v>62.5</v>
      </c>
      <c r="E26" s="6">
        <f t="shared" si="54"/>
        <v>260</v>
      </c>
      <c r="F26" s="4" t="s">
        <v>120</v>
      </c>
      <c r="G26">
        <v>1.1900000000000001E-2</v>
      </c>
      <c r="H26">
        <v>1.15E-2</v>
      </c>
      <c r="I26">
        <v>1.1900000000000001E-2</v>
      </c>
      <c r="J26" s="6">
        <f t="shared" si="31"/>
        <v>1.1766666666666667E-2</v>
      </c>
      <c r="K26">
        <f t="shared" si="32"/>
        <v>2.3094010767585091E-4</v>
      </c>
      <c r="L26">
        <f t="shared" si="33"/>
        <v>1.9626638046106308</v>
      </c>
      <c r="Y26" s="3">
        <f t="shared" si="49"/>
        <v>7</v>
      </c>
      <c r="Z26" s="4">
        <v>176</v>
      </c>
      <c r="AA26" s="4" t="s">
        <v>45</v>
      </c>
      <c r="AB26" s="4">
        <f t="shared" si="55"/>
        <v>62.5</v>
      </c>
      <c r="AC26" s="6">
        <f t="shared" si="55"/>
        <v>260</v>
      </c>
      <c r="AD26" s="4" t="s">
        <v>44</v>
      </c>
      <c r="AE26">
        <v>1.10999999999999E-2</v>
      </c>
      <c r="AF26">
        <v>1.22999999999999E-2</v>
      </c>
      <c r="AG26">
        <v>1.15E-2</v>
      </c>
      <c r="AH26" s="6">
        <f t="shared" si="34"/>
        <v>1.1633333333333266E-2</v>
      </c>
      <c r="AI26">
        <f t="shared" si="35"/>
        <v>6.1101009266076756E-4</v>
      </c>
      <c r="AJ26">
        <f t="shared" si="36"/>
        <v>5.252235753530984</v>
      </c>
      <c r="AW26" s="3">
        <f t="shared" si="50"/>
        <v>7</v>
      </c>
      <c r="AX26" s="4">
        <v>176</v>
      </c>
      <c r="AY26" s="4" t="s">
        <v>42</v>
      </c>
      <c r="AZ26" s="4">
        <f t="shared" si="56"/>
        <v>62.5</v>
      </c>
      <c r="BA26" s="6">
        <f t="shared" si="56"/>
        <v>260</v>
      </c>
      <c r="BB26" s="4" t="s">
        <v>39</v>
      </c>
      <c r="BC26" s="52">
        <v>9.2999999999999992E-3</v>
      </c>
      <c r="BD26" s="52">
        <v>9.2999999999999906E-3</v>
      </c>
      <c r="BE26" s="52">
        <v>9.7000000000000003E-3</v>
      </c>
      <c r="BF26" s="6">
        <f t="shared" si="37"/>
        <v>9.43333333333333E-3</v>
      </c>
      <c r="BG26">
        <f t="shared" si="38"/>
        <v>2.3094010767585343E-4</v>
      </c>
      <c r="BH26">
        <f t="shared" si="39"/>
        <v>2.4481283499207085</v>
      </c>
      <c r="CE26" s="3">
        <f t="shared" si="51"/>
        <v>7</v>
      </c>
      <c r="CF26" s="3">
        <v>176</v>
      </c>
      <c r="CG26" s="4" t="s">
        <v>93</v>
      </c>
      <c r="CH26" s="4">
        <f t="shared" si="57"/>
        <v>62.5</v>
      </c>
      <c r="CI26" s="6">
        <f t="shared" si="57"/>
        <v>260</v>
      </c>
      <c r="CJ26" s="4" t="s">
        <v>94</v>
      </c>
      <c r="CK26">
        <v>1.7999999999999999E-2</v>
      </c>
      <c r="CL26">
        <v>1.5800000000000002E-2</v>
      </c>
      <c r="CM26">
        <v>1.65999999999999E-2</v>
      </c>
      <c r="CN26" s="6">
        <f t="shared" si="40"/>
        <v>1.6799999999999964E-2</v>
      </c>
      <c r="CO26">
        <f t="shared" si="41"/>
        <v>1.1135528725660119E-3</v>
      </c>
      <c r="CP26">
        <f t="shared" si="42"/>
        <v>6.6282909081310377</v>
      </c>
      <c r="DC26" s="3">
        <f t="shared" si="52"/>
        <v>7</v>
      </c>
      <c r="DD26" s="3">
        <v>176</v>
      </c>
      <c r="DE26" s="4" t="s">
        <v>45</v>
      </c>
      <c r="DF26" s="4">
        <f t="shared" si="58"/>
        <v>62.5</v>
      </c>
      <c r="DG26" s="6">
        <f t="shared" si="58"/>
        <v>260</v>
      </c>
      <c r="DH26" s="4" t="s">
        <v>46</v>
      </c>
      <c r="DI26">
        <v>1.89E-2</v>
      </c>
      <c r="DJ26">
        <v>1.41999999999999E-2</v>
      </c>
      <c r="DK26">
        <v>1.7299999999999899E-2</v>
      </c>
      <c r="DL26" s="6">
        <f t="shared" si="43"/>
        <v>1.6799999999999933E-2</v>
      </c>
      <c r="DM26">
        <f t="shared" si="44"/>
        <v>2.3895606290697479E-3</v>
      </c>
      <c r="DN26">
        <f t="shared" si="45"/>
        <v>14.22357517303427</v>
      </c>
      <c r="EA26" s="3">
        <f t="shared" si="53"/>
        <v>7</v>
      </c>
      <c r="EB26" s="4">
        <v>176</v>
      </c>
      <c r="EC26" s="4" t="s">
        <v>42</v>
      </c>
      <c r="ED26" s="4">
        <f t="shared" si="59"/>
        <v>62.5</v>
      </c>
      <c r="EE26" s="6">
        <f t="shared" si="59"/>
        <v>260</v>
      </c>
      <c r="EF26" s="4" t="s">
        <v>37</v>
      </c>
      <c r="EG26" s="52">
        <v>1.42999999999999E-2</v>
      </c>
      <c r="EH26" s="52">
        <v>1.49E-2</v>
      </c>
      <c r="EI26" s="52">
        <v>1.4999999999999999E-2</v>
      </c>
      <c r="EJ26" s="6">
        <f t="shared" si="46"/>
        <v>1.47333333333333E-2</v>
      </c>
      <c r="EK26">
        <f t="shared" si="47"/>
        <v>3.7859388972007549E-4</v>
      </c>
      <c r="EL26">
        <f t="shared" si="48"/>
        <v>2.5696417854303824</v>
      </c>
      <c r="FA26">
        <v>81.8708329889227</v>
      </c>
      <c r="FB26">
        <v>117.30979326512501</v>
      </c>
    </row>
    <row r="27" spans="1:158">
      <c r="A27" s="3">
        <f t="shared" si="30"/>
        <v>24</v>
      </c>
      <c r="B27" s="4">
        <v>176</v>
      </c>
      <c r="C27" s="4" t="s">
        <v>113</v>
      </c>
      <c r="D27" s="4">
        <f t="shared" si="54"/>
        <v>31.25</v>
      </c>
      <c r="E27" s="6">
        <f t="shared" si="54"/>
        <v>130</v>
      </c>
      <c r="F27" s="4" t="s">
        <v>120</v>
      </c>
      <c r="G27">
        <v>7.4999999999999997E-3</v>
      </c>
      <c r="H27">
        <v>7.6999999999999898E-3</v>
      </c>
      <c r="I27">
        <v>7.6999999999999898E-3</v>
      </c>
      <c r="J27" s="6">
        <f t="shared" si="31"/>
        <v>7.6333333333333262E-3</v>
      </c>
      <c r="K27">
        <f t="shared" si="32"/>
        <v>1.1547005383791945E-4</v>
      </c>
      <c r="L27">
        <f t="shared" si="33"/>
        <v>1.5127081288810422</v>
      </c>
      <c r="Y27" s="3">
        <f t="shared" si="49"/>
        <v>8</v>
      </c>
      <c r="Z27" s="4">
        <v>176</v>
      </c>
      <c r="AA27" s="4" t="s">
        <v>45</v>
      </c>
      <c r="AB27" s="4">
        <f t="shared" si="55"/>
        <v>31.25</v>
      </c>
      <c r="AC27" s="6">
        <f t="shared" si="55"/>
        <v>130</v>
      </c>
      <c r="AD27" s="4" t="s">
        <v>44</v>
      </c>
      <c r="AE27">
        <v>6.7999999999999996E-3</v>
      </c>
      <c r="AF27">
        <v>7.8999999999999904E-3</v>
      </c>
      <c r="AG27">
        <v>7.4999999999999997E-3</v>
      </c>
      <c r="AH27" s="6">
        <f t="shared" si="34"/>
        <v>7.3999999999999969E-3</v>
      </c>
      <c r="AI27">
        <f t="shared" si="35"/>
        <v>5.5677643628299805E-4</v>
      </c>
      <c r="AJ27">
        <f t="shared" si="36"/>
        <v>7.5240058957161935</v>
      </c>
      <c r="AW27" s="3">
        <f t="shared" si="50"/>
        <v>8</v>
      </c>
      <c r="AX27" s="4">
        <v>176</v>
      </c>
      <c r="AY27" s="4" t="s">
        <v>42</v>
      </c>
      <c r="AZ27" s="4">
        <f t="shared" si="56"/>
        <v>31.25</v>
      </c>
      <c r="BA27" s="6">
        <f t="shared" si="56"/>
        <v>130</v>
      </c>
      <c r="BB27" s="4" t="s">
        <v>39</v>
      </c>
      <c r="BC27" s="52">
        <v>6.8999999999999903E-3</v>
      </c>
      <c r="BD27" s="52">
        <v>7.1999999999999998E-3</v>
      </c>
      <c r="BE27" s="52">
        <v>6.9999999999999897E-3</v>
      </c>
      <c r="BF27" s="6">
        <f t="shared" si="37"/>
        <v>7.0333333333333263E-3</v>
      </c>
      <c r="BG27">
        <f t="shared" si="38"/>
        <v>1.5275252316519989E-4</v>
      </c>
      <c r="BH27">
        <f t="shared" si="39"/>
        <v>2.1718368222540292</v>
      </c>
      <c r="CE27" s="3">
        <f t="shared" si="51"/>
        <v>8</v>
      </c>
      <c r="CF27" s="3">
        <v>176</v>
      </c>
      <c r="CG27" s="4" t="s">
        <v>93</v>
      </c>
      <c r="CH27" s="4">
        <f t="shared" si="57"/>
        <v>31.25</v>
      </c>
      <c r="CI27" s="6">
        <f t="shared" si="57"/>
        <v>130</v>
      </c>
      <c r="CJ27" s="4" t="s">
        <v>94</v>
      </c>
      <c r="CK27">
        <v>1.44E-2</v>
      </c>
      <c r="CL27" s="1">
        <v>2.16999999999999E-2</v>
      </c>
      <c r="CM27">
        <v>1.5100000000000001E-2</v>
      </c>
      <c r="CN27" s="6">
        <f>AVERAGE(CK27,CM27)</f>
        <v>1.4749999999999999E-2</v>
      </c>
      <c r="CO27">
        <f>STDEV(CK27,CM27)</f>
        <v>4.9497474683058394E-4</v>
      </c>
      <c r="CP27">
        <f t="shared" si="42"/>
        <v>3.3557609954615861</v>
      </c>
      <c r="DC27" s="3">
        <f t="shared" si="52"/>
        <v>8</v>
      </c>
      <c r="DD27" s="3">
        <v>176</v>
      </c>
      <c r="DE27" s="4" t="s">
        <v>45</v>
      </c>
      <c r="DF27" s="4">
        <f t="shared" si="58"/>
        <v>31.25</v>
      </c>
      <c r="DG27" s="6">
        <f t="shared" si="58"/>
        <v>130</v>
      </c>
      <c r="DH27" s="4" t="s">
        <v>46</v>
      </c>
      <c r="DI27">
        <v>1.65999999999999E-2</v>
      </c>
      <c r="DJ27">
        <v>1.6799999999999898E-2</v>
      </c>
      <c r="DK27">
        <v>1.5900000000000001E-2</v>
      </c>
      <c r="DL27" s="6">
        <f t="shared" si="43"/>
        <v>1.6433333333333269E-2</v>
      </c>
      <c r="DM27">
        <f t="shared" si="44"/>
        <v>4.7258156262520317E-4</v>
      </c>
      <c r="DN27">
        <f t="shared" si="45"/>
        <v>2.8757498739870488</v>
      </c>
      <c r="EA27" s="3">
        <f t="shared" si="53"/>
        <v>8</v>
      </c>
      <c r="EB27" s="4">
        <v>176</v>
      </c>
      <c r="EC27" s="4" t="s">
        <v>42</v>
      </c>
      <c r="ED27" s="4">
        <f t="shared" si="59"/>
        <v>31.25</v>
      </c>
      <c r="EE27" s="6">
        <f t="shared" si="59"/>
        <v>130</v>
      </c>
      <c r="EF27" s="4" t="s">
        <v>37</v>
      </c>
      <c r="EG27" s="52">
        <v>1.21E-2</v>
      </c>
      <c r="EH27" s="52">
        <v>1.21999999999999E-2</v>
      </c>
      <c r="EI27" s="52">
        <v>1.2399999999999901E-2</v>
      </c>
      <c r="EJ27" s="6">
        <f t="shared" si="46"/>
        <v>1.2233333333333268E-2</v>
      </c>
      <c r="EK27">
        <f t="shared" si="47"/>
        <v>1.5275252316515153E-4</v>
      </c>
      <c r="EL27">
        <f t="shared" si="48"/>
        <v>1.2486582275080573</v>
      </c>
      <c r="FA27">
        <v>139.7259005615509</v>
      </c>
      <c r="FB27">
        <v>99.491596045156442</v>
      </c>
    </row>
    <row r="28" spans="1:158">
      <c r="A28" s="3">
        <f t="shared" si="30"/>
        <v>25</v>
      </c>
      <c r="B28" s="4">
        <v>176</v>
      </c>
      <c r="C28" s="4" t="s">
        <v>113</v>
      </c>
      <c r="D28" s="4">
        <f t="shared" si="54"/>
        <v>15.625</v>
      </c>
      <c r="E28" s="6">
        <f t="shared" si="54"/>
        <v>65</v>
      </c>
      <c r="F28" s="4" t="s">
        <v>120</v>
      </c>
      <c r="G28">
        <v>6.9999999999999897E-3</v>
      </c>
      <c r="H28">
        <v>6.8999999999999903E-3</v>
      </c>
      <c r="I28">
        <v>6.8999999999999903E-3</v>
      </c>
      <c r="J28" s="6">
        <f t="shared" si="31"/>
        <v>6.9333333333333235E-3</v>
      </c>
      <c r="K28">
        <f t="shared" si="32"/>
        <v>5.7735026918962226E-5</v>
      </c>
      <c r="L28">
        <f t="shared" si="33"/>
        <v>0.83271673440811023</v>
      </c>
      <c r="Y28" s="3">
        <f t="shared" si="49"/>
        <v>9</v>
      </c>
      <c r="Z28" s="4">
        <v>176</v>
      </c>
      <c r="AA28" s="4" t="s">
        <v>45</v>
      </c>
      <c r="AB28" s="4">
        <f t="shared" si="55"/>
        <v>15.625</v>
      </c>
      <c r="AC28" s="6">
        <f t="shared" si="55"/>
        <v>65</v>
      </c>
      <c r="AD28" s="4" t="s">
        <v>44</v>
      </c>
      <c r="AE28">
        <v>6.7999999999999996E-3</v>
      </c>
      <c r="AF28">
        <v>6.6E-3</v>
      </c>
      <c r="AG28">
        <v>6.6999999999999898E-3</v>
      </c>
      <c r="AH28" s="6">
        <f t="shared" si="34"/>
        <v>6.6999999999999968E-3</v>
      </c>
      <c r="AI28">
        <f t="shared" si="35"/>
        <v>9.9999999999999829E-5</v>
      </c>
      <c r="AJ28">
        <f t="shared" si="36"/>
        <v>1.4925373134328341</v>
      </c>
      <c r="AW28" s="3">
        <f t="shared" si="50"/>
        <v>9</v>
      </c>
      <c r="AX28" s="4">
        <v>176</v>
      </c>
      <c r="AY28" s="4" t="s">
        <v>42</v>
      </c>
      <c r="AZ28" s="4">
        <f t="shared" si="56"/>
        <v>15.625</v>
      </c>
      <c r="BA28" s="6">
        <f t="shared" si="56"/>
        <v>65</v>
      </c>
      <c r="BB28" s="4" t="s">
        <v>39</v>
      </c>
      <c r="BC28" s="77">
        <v>1.0099999999999901E-2</v>
      </c>
      <c r="BD28" s="52">
        <v>6.1000000000000004E-3</v>
      </c>
      <c r="BE28" s="52">
        <v>5.7999999999999996E-3</v>
      </c>
      <c r="BF28" s="6">
        <f>AVERAGE(BD28:BE28)</f>
        <v>5.9500000000000004E-3</v>
      </c>
      <c r="BG28">
        <f>STDEV(BD28:BE28)</f>
        <v>2.1213203435596479E-4</v>
      </c>
      <c r="BH28">
        <f t="shared" si="39"/>
        <v>3.5652442748901643</v>
      </c>
      <c r="CE28" s="3">
        <f t="shared" si="51"/>
        <v>9</v>
      </c>
      <c r="CF28" s="3">
        <v>176</v>
      </c>
      <c r="CG28" s="4" t="s">
        <v>93</v>
      </c>
      <c r="CH28" s="4">
        <f t="shared" si="57"/>
        <v>15.625</v>
      </c>
      <c r="CI28">
        <f t="shared" si="57"/>
        <v>65</v>
      </c>
      <c r="CJ28" s="4" t="s">
        <v>94</v>
      </c>
      <c r="CK28">
        <v>1.50999999999999E-2</v>
      </c>
      <c r="CL28">
        <v>1.50999999999999E-2</v>
      </c>
      <c r="CM28">
        <v>1.7100000000000001E-2</v>
      </c>
      <c r="CN28">
        <f t="shared" si="40"/>
        <v>1.5766666666666599E-2</v>
      </c>
      <c r="CO28">
        <f t="shared" si="41"/>
        <v>1.1547005383793097E-3</v>
      </c>
      <c r="CP28">
        <f t="shared" si="42"/>
        <v>7.3236820616024181</v>
      </c>
      <c r="DC28" s="3">
        <f t="shared" si="52"/>
        <v>9</v>
      </c>
      <c r="DD28" s="3">
        <v>176</v>
      </c>
      <c r="DE28" s="4" t="s">
        <v>45</v>
      </c>
      <c r="DF28" s="4">
        <f t="shared" si="58"/>
        <v>15.625</v>
      </c>
      <c r="DG28" s="6">
        <f t="shared" si="58"/>
        <v>65</v>
      </c>
      <c r="DH28" s="4" t="s">
        <v>46</v>
      </c>
      <c r="DI28">
        <v>1.3199999999999899E-2</v>
      </c>
      <c r="DJ28">
        <v>1.4899999999999899E-2</v>
      </c>
      <c r="DK28">
        <v>1.9E-2</v>
      </c>
      <c r="DL28" s="6">
        <f t="shared" si="43"/>
        <v>1.5699999999999933E-2</v>
      </c>
      <c r="DM28">
        <f t="shared" si="44"/>
        <v>2.9816103031751703E-3</v>
      </c>
      <c r="DN28">
        <f t="shared" si="45"/>
        <v>18.991148427867408</v>
      </c>
      <c r="EA28" s="3">
        <f t="shared" si="53"/>
        <v>9</v>
      </c>
      <c r="EB28" s="4">
        <v>176</v>
      </c>
      <c r="EC28" s="4" t="s">
        <v>42</v>
      </c>
      <c r="ED28" s="4">
        <f t="shared" si="59"/>
        <v>15.625</v>
      </c>
      <c r="EE28">
        <f t="shared" si="59"/>
        <v>65</v>
      </c>
      <c r="EF28" s="4" t="s">
        <v>37</v>
      </c>
      <c r="EG28" s="52">
        <v>1.39999999999999E-2</v>
      </c>
      <c r="EH28" s="52">
        <v>1.5699999999999999E-2</v>
      </c>
      <c r="EI28" s="52">
        <v>1.50999999999999E-2</v>
      </c>
      <c r="EJ28">
        <f t="shared" si="46"/>
        <v>1.4933333333333266E-2</v>
      </c>
      <c r="EK28">
        <f t="shared" si="47"/>
        <v>8.6216781042521484E-4</v>
      </c>
      <c r="EL28">
        <f t="shared" si="48"/>
        <v>5.7734451590974469</v>
      </c>
      <c r="FA28">
        <v>87.074999311180591</v>
      </c>
      <c r="FB28">
        <v>234.7148454546425</v>
      </c>
    </row>
    <row r="29" spans="1:158" ht="12.75">
      <c r="A29" s="3">
        <f t="shared" si="30"/>
        <v>26</v>
      </c>
      <c r="B29" s="4">
        <v>176</v>
      </c>
      <c r="C29" s="4" t="s">
        <v>113</v>
      </c>
      <c r="D29" s="4">
        <f t="shared" si="54"/>
        <v>7.8125</v>
      </c>
      <c r="E29" s="6">
        <f t="shared" si="54"/>
        <v>32.5</v>
      </c>
      <c r="F29" s="4" t="s">
        <v>120</v>
      </c>
      <c r="G29">
        <v>6.3E-3</v>
      </c>
      <c r="H29">
        <v>6.4000000000000003E-3</v>
      </c>
      <c r="I29">
        <v>6.4999999999999902E-3</v>
      </c>
      <c r="J29" s="6">
        <f t="shared" si="31"/>
        <v>6.399999999999996E-3</v>
      </c>
      <c r="K29">
        <f t="shared" si="32"/>
        <v>9.9999999999995058E-5</v>
      </c>
      <c r="L29">
        <f t="shared" si="33"/>
        <v>1.5624999999999238</v>
      </c>
      <c r="Y29" s="3">
        <f t="shared" si="49"/>
        <v>10</v>
      </c>
      <c r="Z29" s="4">
        <v>176</v>
      </c>
      <c r="AA29" s="4" t="s">
        <v>45</v>
      </c>
      <c r="AB29" s="4">
        <f t="shared" si="55"/>
        <v>7.8125</v>
      </c>
      <c r="AC29" s="6">
        <f t="shared" si="55"/>
        <v>32.5</v>
      </c>
      <c r="AD29" s="4" t="s">
        <v>44</v>
      </c>
      <c r="AE29">
        <v>6.1999999999999902E-3</v>
      </c>
      <c r="AF29">
        <v>5.8999999999999999E-3</v>
      </c>
      <c r="AG29">
        <v>6.09999999999999E-3</v>
      </c>
      <c r="AH29" s="6">
        <f t="shared" si="34"/>
        <v>6.0666666666666603E-3</v>
      </c>
      <c r="AI29">
        <f t="shared" si="35"/>
        <v>1.527525231651894E-4</v>
      </c>
      <c r="AJ29">
        <f t="shared" si="36"/>
        <v>2.5178987334921352</v>
      </c>
      <c r="AW29" s="3">
        <f t="shared" si="50"/>
        <v>10</v>
      </c>
      <c r="AX29" s="4">
        <v>176</v>
      </c>
      <c r="AY29" s="4" t="s">
        <v>42</v>
      </c>
      <c r="AZ29" s="4">
        <f t="shared" si="56"/>
        <v>7.8125</v>
      </c>
      <c r="BA29" s="53">
        <f t="shared" si="56"/>
        <v>32.5</v>
      </c>
      <c r="BB29" s="4" t="s">
        <v>39</v>
      </c>
      <c r="BC29" s="52">
        <v>6.3E-3</v>
      </c>
      <c r="BD29" s="52">
        <v>5.8999999999999999E-3</v>
      </c>
      <c r="BE29" s="52">
        <v>5.8999999999999903E-3</v>
      </c>
      <c r="BF29" s="53">
        <f t="shared" si="37"/>
        <v>6.0333333333333307E-3</v>
      </c>
      <c r="BG29">
        <f t="shared" si="38"/>
        <v>2.3094010767585316E-4</v>
      </c>
      <c r="BH29">
        <f t="shared" si="39"/>
        <v>3.8277365913124846</v>
      </c>
      <c r="CE29" s="3">
        <f t="shared" si="51"/>
        <v>10</v>
      </c>
      <c r="CF29" s="3">
        <v>176</v>
      </c>
      <c r="CG29" s="4" t="s">
        <v>93</v>
      </c>
      <c r="CH29" s="4">
        <f t="shared" si="57"/>
        <v>7.8125</v>
      </c>
      <c r="CI29" s="4">
        <f t="shared" si="57"/>
        <v>32.5</v>
      </c>
      <c r="CJ29" s="4" t="s">
        <v>94</v>
      </c>
      <c r="CK29">
        <v>1.6299999999999999E-2</v>
      </c>
      <c r="CL29">
        <v>1.76999999999999E-2</v>
      </c>
      <c r="CM29">
        <v>1.6399999999999901E-2</v>
      </c>
      <c r="CN29">
        <f t="shared" si="40"/>
        <v>1.6799999999999933E-2</v>
      </c>
      <c r="CO29">
        <f t="shared" si="41"/>
        <v>7.8102496759063355E-4</v>
      </c>
      <c r="CP29">
        <f t="shared" si="42"/>
        <v>4.6489581404204561</v>
      </c>
      <c r="DC29" s="3">
        <f t="shared" si="52"/>
        <v>10</v>
      </c>
      <c r="DD29" s="3">
        <v>176</v>
      </c>
      <c r="DE29" s="4" t="s">
        <v>45</v>
      </c>
      <c r="DF29" s="4">
        <f t="shared" si="58"/>
        <v>7.8125</v>
      </c>
      <c r="DG29" s="4">
        <f t="shared" si="58"/>
        <v>32.5</v>
      </c>
      <c r="DH29" s="4" t="s">
        <v>46</v>
      </c>
      <c r="DI29">
        <v>1.77E-2</v>
      </c>
      <c r="DJ29">
        <v>1.5599999999999999E-2</v>
      </c>
      <c r="DK29">
        <v>1.5599999999999999E-2</v>
      </c>
      <c r="DL29">
        <f t="shared" si="43"/>
        <v>1.6299999999999999E-2</v>
      </c>
      <c r="DM29">
        <f t="shared" si="44"/>
        <v>1.2124355652982147E-3</v>
      </c>
      <c r="DN29">
        <f t="shared" si="45"/>
        <v>7.4382550018295381</v>
      </c>
      <c r="EA29" s="3">
        <f t="shared" si="53"/>
        <v>10</v>
      </c>
      <c r="EB29" s="4">
        <v>176</v>
      </c>
      <c r="EC29" s="4" t="s">
        <v>42</v>
      </c>
      <c r="ED29" s="4">
        <f t="shared" si="59"/>
        <v>7.8125</v>
      </c>
      <c r="EE29">
        <f t="shared" si="59"/>
        <v>32.5</v>
      </c>
      <c r="EF29" s="4" t="s">
        <v>37</v>
      </c>
      <c r="EG29" s="52">
        <v>1.61E-2</v>
      </c>
      <c r="EH29" s="52">
        <v>1.6199999999999899E-2</v>
      </c>
      <c r="EI29" s="52">
        <v>1.6199999999999999E-2</v>
      </c>
      <c r="EJ29">
        <f t="shared" si="46"/>
        <v>1.6166666666666631E-2</v>
      </c>
      <c r="EK29">
        <f t="shared" si="47"/>
        <v>5.7735026918933183E-5</v>
      </c>
      <c r="EL29">
        <f t="shared" si="48"/>
        <v>0.35712387784907201</v>
      </c>
      <c r="FA29">
        <v>245.48963826744256</v>
      </c>
      <c r="FB29">
        <v>164.54356886636708</v>
      </c>
    </row>
    <row r="30" spans="1:158">
      <c r="A30" s="3">
        <f t="shared" si="30"/>
        <v>27</v>
      </c>
      <c r="B30" s="4">
        <v>176</v>
      </c>
      <c r="C30" s="4" t="s">
        <v>113</v>
      </c>
      <c r="D30" s="4">
        <f t="shared" si="54"/>
        <v>3.90625</v>
      </c>
      <c r="E30" s="4">
        <f t="shared" si="54"/>
        <v>16.25</v>
      </c>
      <c r="F30" s="4" t="s">
        <v>120</v>
      </c>
      <c r="G30">
        <v>5.8999999999999999E-3</v>
      </c>
      <c r="H30">
        <v>7.0000000000000001E-3</v>
      </c>
      <c r="I30">
        <v>7.9000000000000008E-3</v>
      </c>
      <c r="J30">
        <f t="shared" si="31"/>
        <v>6.933333333333333E-3</v>
      </c>
      <c r="K30">
        <f t="shared" si="32"/>
        <v>1.0016652800877816E-3</v>
      </c>
      <c r="L30">
        <f t="shared" si="33"/>
        <v>14.447095385881466</v>
      </c>
      <c r="Y30" s="3">
        <f t="shared" si="49"/>
        <v>11</v>
      </c>
      <c r="Z30" s="4">
        <v>176</v>
      </c>
      <c r="AA30" s="4" t="s">
        <v>45</v>
      </c>
      <c r="AB30" s="4">
        <f t="shared" si="55"/>
        <v>3.90625</v>
      </c>
      <c r="AC30" s="4">
        <f t="shared" si="55"/>
        <v>16.25</v>
      </c>
      <c r="AD30" s="4" t="s">
        <v>44</v>
      </c>
      <c r="AE30">
        <v>8.0999999999999892E-3</v>
      </c>
      <c r="AF30">
        <v>6.1999999999999998E-3</v>
      </c>
      <c r="AG30">
        <v>5.9999999999999897E-3</v>
      </c>
      <c r="AH30">
        <f t="shared" si="34"/>
        <v>6.7666666666666596E-3</v>
      </c>
      <c r="AI30">
        <f t="shared" si="35"/>
        <v>1.1590225767142445E-3</v>
      </c>
      <c r="AJ30">
        <f t="shared" si="36"/>
        <v>17.128412463757325</v>
      </c>
      <c r="AW30" s="3">
        <f t="shared" si="50"/>
        <v>11</v>
      </c>
      <c r="AX30" s="4">
        <v>176</v>
      </c>
      <c r="AY30" s="4" t="s">
        <v>42</v>
      </c>
      <c r="AZ30" s="4">
        <f t="shared" si="56"/>
        <v>3.90625</v>
      </c>
      <c r="BA30" s="4">
        <f t="shared" si="56"/>
        <v>16.25</v>
      </c>
      <c r="BB30" s="4" t="s">
        <v>39</v>
      </c>
      <c r="BC30" s="52">
        <v>6.1000000000000004E-3</v>
      </c>
      <c r="BD30" s="52">
        <v>5.5999999999999999E-3</v>
      </c>
      <c r="BE30" s="52">
        <v>5.7999999999999996E-3</v>
      </c>
      <c r="BF30">
        <f t="shared" si="37"/>
        <v>5.8333333333333336E-3</v>
      </c>
      <c r="BG30">
        <f t="shared" si="38"/>
        <v>2.5166114784235856E-4</v>
      </c>
      <c r="BH30">
        <f t="shared" si="39"/>
        <v>4.3141911058690035</v>
      </c>
      <c r="CE30" s="3">
        <f t="shared" si="51"/>
        <v>11</v>
      </c>
      <c r="CF30" s="3">
        <v>176</v>
      </c>
      <c r="CG30" s="4" t="s">
        <v>93</v>
      </c>
      <c r="CH30" s="4">
        <f t="shared" si="57"/>
        <v>3.90625</v>
      </c>
      <c r="CI30" s="4">
        <f t="shared" si="57"/>
        <v>16.25</v>
      </c>
      <c r="CJ30" s="4" t="s">
        <v>94</v>
      </c>
      <c r="CK30">
        <v>1.38E-2</v>
      </c>
      <c r="CL30">
        <v>1.5599999999999999E-2</v>
      </c>
      <c r="CM30">
        <v>1.42999999999999E-2</v>
      </c>
      <c r="CN30">
        <f t="shared" si="40"/>
        <v>1.4566666666666632E-2</v>
      </c>
      <c r="CO30">
        <f t="shared" si="41"/>
        <v>9.29157324317771E-4</v>
      </c>
      <c r="CP30">
        <f t="shared" si="42"/>
        <v>6.3786544003508459</v>
      </c>
      <c r="DC30" s="3">
        <f t="shared" si="52"/>
        <v>11</v>
      </c>
      <c r="DD30" s="3">
        <v>176</v>
      </c>
      <c r="DE30" s="4" t="s">
        <v>45</v>
      </c>
      <c r="DF30" s="4">
        <f t="shared" si="58"/>
        <v>3.90625</v>
      </c>
      <c r="DG30" s="4">
        <f t="shared" si="58"/>
        <v>16.25</v>
      </c>
      <c r="DH30" s="4" t="s">
        <v>46</v>
      </c>
      <c r="DI30">
        <v>1.5100000000000001E-2</v>
      </c>
      <c r="DJ30">
        <v>1.72E-2</v>
      </c>
      <c r="DK30">
        <v>1.4200000000000001E-2</v>
      </c>
      <c r="DL30">
        <f t="shared" si="43"/>
        <v>1.55E-2</v>
      </c>
      <c r="DM30">
        <f t="shared" si="44"/>
        <v>1.5394804318340648E-3</v>
      </c>
      <c r="DN30">
        <f t="shared" si="45"/>
        <v>9.9321318182842884</v>
      </c>
      <c r="EA30" s="3">
        <f t="shared" si="53"/>
        <v>11</v>
      </c>
      <c r="EB30" s="4">
        <v>176</v>
      </c>
      <c r="EC30" s="4" t="s">
        <v>42</v>
      </c>
      <c r="ED30" s="4">
        <f t="shared" si="59"/>
        <v>3.90625</v>
      </c>
      <c r="EE30" s="4">
        <f t="shared" si="59"/>
        <v>16.25</v>
      </c>
      <c r="EF30" s="4" t="s">
        <v>37</v>
      </c>
      <c r="EG30" s="52">
        <v>1.41E-2</v>
      </c>
      <c r="EH30" s="52">
        <v>1.38E-2</v>
      </c>
      <c r="EI30" s="52">
        <v>1.3899999999999999E-2</v>
      </c>
      <c r="EJ30">
        <f t="shared" si="46"/>
        <v>1.3933333333333334E-2</v>
      </c>
      <c r="EK30">
        <f t="shared" si="47"/>
        <v>1.5275252316519468E-4</v>
      </c>
      <c r="EL30">
        <f t="shared" si="48"/>
        <v>1.0963099748698182</v>
      </c>
      <c r="FA30">
        <v>151.43845109984937</v>
      </c>
      <c r="FB30">
        <v>345.36164464904994</v>
      </c>
    </row>
    <row r="31" spans="1:158">
      <c r="A31" s="3">
        <f t="shared" si="30"/>
        <v>28</v>
      </c>
      <c r="B31" s="4">
        <v>176</v>
      </c>
      <c r="C31" s="4" t="s">
        <v>113</v>
      </c>
      <c r="D31" s="4">
        <f t="shared" si="54"/>
        <v>1.953125</v>
      </c>
      <c r="E31" s="4">
        <f t="shared" si="54"/>
        <v>8.125</v>
      </c>
      <c r="F31" s="4" t="s">
        <v>120</v>
      </c>
      <c r="G31">
        <v>5.7000000000000002E-3</v>
      </c>
      <c r="H31">
        <v>6.6E-3</v>
      </c>
      <c r="I31">
        <v>6.9999999999999897E-3</v>
      </c>
      <c r="J31">
        <f t="shared" si="31"/>
        <v>6.43333333333333E-3</v>
      </c>
      <c r="K31">
        <f t="shared" si="32"/>
        <v>6.658328118479349E-4</v>
      </c>
      <c r="L31">
        <f t="shared" si="33"/>
        <v>10.349732826651843</v>
      </c>
      <c r="Y31" s="3">
        <f t="shared" si="49"/>
        <v>12</v>
      </c>
      <c r="Z31" s="4">
        <v>176</v>
      </c>
      <c r="AA31" s="4" t="s">
        <v>45</v>
      </c>
      <c r="AB31" s="4">
        <f t="shared" si="55"/>
        <v>1.953125</v>
      </c>
      <c r="AC31" s="4">
        <f t="shared" si="55"/>
        <v>8.125</v>
      </c>
      <c r="AD31" s="4" t="s">
        <v>44</v>
      </c>
      <c r="AE31">
        <v>5.6999999999999898E-3</v>
      </c>
      <c r="AF31">
        <v>6.09999999999999E-3</v>
      </c>
      <c r="AG31">
        <v>5.5999999999999999E-3</v>
      </c>
      <c r="AH31">
        <f t="shared" si="34"/>
        <v>5.7999999999999935E-3</v>
      </c>
      <c r="AI31">
        <f t="shared" si="35"/>
        <v>2.6457513110645536E-4</v>
      </c>
      <c r="AJ31">
        <f t="shared" si="36"/>
        <v>4.5616401914906142</v>
      </c>
      <c r="AW31" s="3">
        <f t="shared" si="50"/>
        <v>12</v>
      </c>
      <c r="AX31" s="4">
        <v>176</v>
      </c>
      <c r="AY31" s="4" t="s">
        <v>42</v>
      </c>
      <c r="AZ31" s="4">
        <f t="shared" si="56"/>
        <v>1.953125</v>
      </c>
      <c r="BA31" s="4">
        <f t="shared" si="56"/>
        <v>8.125</v>
      </c>
      <c r="BB31" s="4" t="s">
        <v>39</v>
      </c>
      <c r="BC31" s="52">
        <v>9.5999999999999992E-3</v>
      </c>
      <c r="BD31" s="52">
        <v>6.3E-3</v>
      </c>
      <c r="BE31" s="52">
        <v>5.4000000000000003E-3</v>
      </c>
      <c r="BF31">
        <f t="shared" si="37"/>
        <v>7.0999999999999995E-3</v>
      </c>
      <c r="BG31">
        <f t="shared" si="38"/>
        <v>2.2113344387495975E-3</v>
      </c>
      <c r="BH31">
        <f t="shared" si="39"/>
        <v>31.145555475346448</v>
      </c>
      <c r="CE31" s="3">
        <f t="shared" si="51"/>
        <v>12</v>
      </c>
      <c r="CF31" s="3">
        <v>176</v>
      </c>
      <c r="CG31" s="4" t="s">
        <v>93</v>
      </c>
      <c r="CH31" s="4">
        <f t="shared" si="57"/>
        <v>1.953125</v>
      </c>
      <c r="CI31" s="4">
        <f t="shared" si="57"/>
        <v>8.125</v>
      </c>
      <c r="CJ31" s="4" t="s">
        <v>94</v>
      </c>
      <c r="CK31">
        <v>1.1599999999999999E-2</v>
      </c>
      <c r="CL31">
        <v>1.16999999999999E-2</v>
      </c>
      <c r="CM31">
        <v>1.23E-2</v>
      </c>
      <c r="CN31">
        <f t="shared" si="40"/>
        <v>1.1866666666666631E-2</v>
      </c>
      <c r="CO31">
        <f t="shared" si="41"/>
        <v>3.7859388972004068E-4</v>
      </c>
      <c r="CP31">
        <f t="shared" si="42"/>
        <v>3.1903979470790036</v>
      </c>
      <c r="DC31" s="3">
        <f t="shared" si="52"/>
        <v>12</v>
      </c>
      <c r="DD31" s="3">
        <v>176</v>
      </c>
      <c r="DE31" s="4" t="s">
        <v>45</v>
      </c>
      <c r="DF31" s="4">
        <f t="shared" si="58"/>
        <v>1.953125</v>
      </c>
      <c r="DG31" s="4">
        <f t="shared" si="58"/>
        <v>8.125</v>
      </c>
      <c r="DH31" s="4" t="s">
        <v>46</v>
      </c>
      <c r="DI31">
        <v>1.0599999999999899E-2</v>
      </c>
      <c r="DJ31">
        <v>1.2500000000000001E-2</v>
      </c>
      <c r="DK31">
        <v>9.8999999999999904E-3</v>
      </c>
      <c r="DL31">
        <f t="shared" si="43"/>
        <v>1.0999999999999963E-2</v>
      </c>
      <c r="DM31">
        <f t="shared" si="44"/>
        <v>1.3453624047073903E-3</v>
      </c>
      <c r="DN31">
        <f t="shared" si="45"/>
        <v>12.230567315521771</v>
      </c>
      <c r="EA31" s="3">
        <f t="shared" si="53"/>
        <v>12</v>
      </c>
      <c r="EB31" s="4">
        <v>176</v>
      </c>
      <c r="EC31" s="4" t="s">
        <v>42</v>
      </c>
      <c r="ED31" s="4">
        <f t="shared" si="59"/>
        <v>1.953125</v>
      </c>
      <c r="EE31" s="4">
        <f t="shared" si="59"/>
        <v>8.125</v>
      </c>
      <c r="EF31" s="4" t="s">
        <v>37</v>
      </c>
      <c r="EG31" s="52">
        <v>1.12999999999999E-2</v>
      </c>
      <c r="EH31" s="52">
        <v>1.09E-2</v>
      </c>
      <c r="EI31" s="52">
        <v>1.09E-2</v>
      </c>
      <c r="EJ31">
        <f t="shared" si="46"/>
        <v>1.10333333333333E-2</v>
      </c>
      <c r="EK31">
        <f t="shared" si="47"/>
        <v>2.3094010767579282E-4</v>
      </c>
      <c r="EL31">
        <f t="shared" si="48"/>
        <v>2.0931127583908782</v>
      </c>
      <c r="FA31">
        <v>37.999999999999616</v>
      </c>
      <c r="FB31">
        <v>272.48333195568432</v>
      </c>
    </row>
    <row r="32" spans="1:158">
      <c r="A32" s="3">
        <f t="shared" si="30"/>
        <v>29</v>
      </c>
      <c r="B32" s="4">
        <v>176</v>
      </c>
      <c r="C32" s="4" t="s">
        <v>113</v>
      </c>
      <c r="D32" s="4">
        <f t="shared" si="54"/>
        <v>0.9765625</v>
      </c>
      <c r="E32" s="4">
        <f t="shared" si="54"/>
        <v>4.0625</v>
      </c>
      <c r="F32" s="4" t="s">
        <v>120</v>
      </c>
      <c r="G32">
        <v>5.09999999999999E-3</v>
      </c>
      <c r="H32">
        <v>5.5999999999999999E-3</v>
      </c>
      <c r="I32">
        <v>6.8999999999999903E-3</v>
      </c>
      <c r="J32">
        <f t="shared" si="31"/>
        <v>5.8666666666666598E-3</v>
      </c>
      <c r="K32">
        <f t="shared" si="32"/>
        <v>9.2915732431775571E-4</v>
      </c>
      <c r="L32">
        <f t="shared" si="33"/>
        <v>15.837908937234491</v>
      </c>
      <c r="Y32" s="3">
        <f t="shared" si="49"/>
        <v>13</v>
      </c>
      <c r="Z32" s="4">
        <v>176</v>
      </c>
      <c r="AA32" s="4" t="s">
        <v>45</v>
      </c>
      <c r="AB32" s="4">
        <f t="shared" si="55"/>
        <v>0.9765625</v>
      </c>
      <c r="AC32" s="4">
        <f t="shared" si="55"/>
        <v>4.0625</v>
      </c>
      <c r="AD32" s="4" t="s">
        <v>44</v>
      </c>
      <c r="AE32">
        <v>6.8999999999999903E-3</v>
      </c>
      <c r="AF32">
        <v>7.8999999999999904E-3</v>
      </c>
      <c r="AG32">
        <v>5.4999999999999901E-3</v>
      </c>
      <c r="AH32">
        <f t="shared" si="34"/>
        <v>6.7666666666666569E-3</v>
      </c>
      <c r="AI32">
        <f t="shared" si="35"/>
        <v>1.2055427546683417E-3</v>
      </c>
      <c r="AJ32">
        <f t="shared" si="36"/>
        <v>17.815902778349905</v>
      </c>
      <c r="AW32" s="3">
        <f t="shared" si="50"/>
        <v>13</v>
      </c>
      <c r="AX32" s="4">
        <v>176</v>
      </c>
      <c r="AY32" s="4" t="s">
        <v>42</v>
      </c>
      <c r="AZ32" s="4">
        <f t="shared" si="56"/>
        <v>0.9765625</v>
      </c>
      <c r="BA32" s="4">
        <f t="shared" si="56"/>
        <v>4.0625</v>
      </c>
      <c r="BB32" s="4" t="s">
        <v>39</v>
      </c>
      <c r="BC32" s="52">
        <v>5.4000000000000003E-3</v>
      </c>
      <c r="BD32" s="52">
        <v>5.2999999999999896E-3</v>
      </c>
      <c r="BE32" s="52">
        <v>5.1999999999999998E-3</v>
      </c>
      <c r="BF32">
        <f t="shared" si="37"/>
        <v>5.2999999999999966E-3</v>
      </c>
      <c r="BG32">
        <f t="shared" si="38"/>
        <v>1.0000000000000026E-4</v>
      </c>
      <c r="BH32">
        <f t="shared" si="39"/>
        <v>1.8867924528301949</v>
      </c>
      <c r="CE32" s="3">
        <f t="shared" si="51"/>
        <v>13</v>
      </c>
      <c r="CF32" s="3">
        <v>176</v>
      </c>
      <c r="CG32" s="4" t="s">
        <v>93</v>
      </c>
      <c r="CH32" s="4">
        <f t="shared" si="57"/>
        <v>0.9765625</v>
      </c>
      <c r="CI32" s="4">
        <f t="shared" si="57"/>
        <v>4.0625</v>
      </c>
      <c r="CJ32" s="4" t="s">
        <v>94</v>
      </c>
      <c r="CK32">
        <v>0.01</v>
      </c>
      <c r="CL32">
        <v>-2.2800000000000001E-2</v>
      </c>
      <c r="CM32">
        <v>1.44999999999999E-2</v>
      </c>
      <c r="CN32">
        <f t="shared" si="40"/>
        <v>5.6666666666663321E-4</v>
      </c>
      <c r="CO32">
        <f t="shared" si="41"/>
        <v>2.0360828404888932E-2</v>
      </c>
      <c r="CP32">
        <f t="shared" si="42"/>
        <v>3593.0873655688474</v>
      </c>
      <c r="DC32" s="3">
        <f t="shared" si="52"/>
        <v>13</v>
      </c>
      <c r="DD32" s="3">
        <v>176</v>
      </c>
      <c r="DE32" s="4" t="s">
        <v>45</v>
      </c>
      <c r="DF32" s="4">
        <f t="shared" si="58"/>
        <v>0.9765625</v>
      </c>
      <c r="DG32" s="4">
        <f t="shared" si="58"/>
        <v>4.0625</v>
      </c>
      <c r="DH32" s="4" t="s">
        <v>46</v>
      </c>
      <c r="DI32">
        <v>1.10999999999999E-2</v>
      </c>
      <c r="DJ32">
        <v>1.0999999999999999E-2</v>
      </c>
      <c r="DK32">
        <v>1.21E-2</v>
      </c>
      <c r="DL32">
        <f t="shared" si="43"/>
        <v>1.1399999999999966E-2</v>
      </c>
      <c r="DM32">
        <f t="shared" si="44"/>
        <v>6.0827625302984668E-4</v>
      </c>
      <c r="DN32">
        <f t="shared" si="45"/>
        <v>5.3357566055249865</v>
      </c>
      <c r="EA32" s="3">
        <f t="shared" si="53"/>
        <v>13</v>
      </c>
      <c r="EB32" s="4">
        <v>176</v>
      </c>
      <c r="EC32" s="4" t="s">
        <v>42</v>
      </c>
      <c r="ED32" s="4">
        <f t="shared" si="59"/>
        <v>0.9765625</v>
      </c>
      <c r="EE32" s="4">
        <f t="shared" si="59"/>
        <v>4.0625</v>
      </c>
      <c r="EF32" s="4" t="s">
        <v>37</v>
      </c>
      <c r="EG32" s="52">
        <v>8.9999999999999993E-3</v>
      </c>
      <c r="EH32" s="52">
        <v>1.16999999999999E-2</v>
      </c>
      <c r="EI32" s="52">
        <v>1.2899999999999899E-2</v>
      </c>
      <c r="EJ32">
        <f t="shared" si="46"/>
        <v>1.1199999999999932E-2</v>
      </c>
      <c r="EK32">
        <f t="shared" si="47"/>
        <v>1.9974984355437628E-3</v>
      </c>
      <c r="EL32">
        <f t="shared" si="48"/>
        <v>17.834807460212275</v>
      </c>
      <c r="FA32">
        <v>62.000000000000284</v>
      </c>
      <c r="FB32">
        <v>238.65489663255468</v>
      </c>
    </row>
    <row r="33" spans="1:158">
      <c r="A33" s="3">
        <f t="shared" si="30"/>
        <v>30</v>
      </c>
      <c r="B33" s="4">
        <v>176</v>
      </c>
      <c r="C33" s="4" t="s">
        <v>113</v>
      </c>
      <c r="D33" s="4">
        <f t="shared" si="54"/>
        <v>0.48828125</v>
      </c>
      <c r="E33" s="4">
        <f t="shared" si="54"/>
        <v>2.03125</v>
      </c>
      <c r="F33" s="4" t="s">
        <v>120</v>
      </c>
      <c r="G33">
        <v>5.7000000000000002E-3</v>
      </c>
      <c r="H33">
        <v>6.1000000000000004E-3</v>
      </c>
      <c r="I33">
        <v>6.1999999999999998E-3</v>
      </c>
      <c r="J33">
        <f t="shared" si="31"/>
        <v>6.000000000000001E-3</v>
      </c>
      <c r="K33">
        <f t="shared" si="32"/>
        <v>2.6457513110645893E-4</v>
      </c>
      <c r="L33">
        <f t="shared" si="33"/>
        <v>4.4095855184409816</v>
      </c>
      <c r="Y33" s="3">
        <f t="shared" si="49"/>
        <v>14</v>
      </c>
      <c r="Z33" s="4">
        <v>176</v>
      </c>
      <c r="AA33" s="4" t="s">
        <v>45</v>
      </c>
      <c r="AB33" s="4">
        <f t="shared" si="55"/>
        <v>0.48828125</v>
      </c>
      <c r="AC33" s="4">
        <f t="shared" si="55"/>
        <v>2.03125</v>
      </c>
      <c r="AD33" s="4" t="s">
        <v>44</v>
      </c>
      <c r="AE33">
        <v>8.0999999999999996E-3</v>
      </c>
      <c r="AF33">
        <v>7.7999999999999996E-3</v>
      </c>
      <c r="AG33">
        <v>5.6999999999999898E-3</v>
      </c>
      <c r="AH33">
        <f t="shared" si="34"/>
        <v>7.1999999999999955E-3</v>
      </c>
      <c r="AI33">
        <f t="shared" si="35"/>
        <v>1.3076696830622077E-3</v>
      </c>
      <c r="AJ33">
        <f t="shared" si="36"/>
        <v>18.162078931419561</v>
      </c>
      <c r="AW33" s="3">
        <f t="shared" si="50"/>
        <v>14</v>
      </c>
      <c r="AX33" s="4">
        <v>176</v>
      </c>
      <c r="AY33" s="4" t="s">
        <v>42</v>
      </c>
      <c r="AZ33" s="4">
        <f t="shared" si="56"/>
        <v>0.48828125</v>
      </c>
      <c r="BA33" s="4">
        <f t="shared" si="56"/>
        <v>2.03125</v>
      </c>
      <c r="BB33" s="4" t="s">
        <v>39</v>
      </c>
      <c r="BC33" s="52">
        <v>5.6999999999999898E-3</v>
      </c>
      <c r="BD33" s="52">
        <v>5.7000000000000002E-3</v>
      </c>
      <c r="BE33" s="52">
        <v>5.1000000000000004E-3</v>
      </c>
      <c r="BF33">
        <f t="shared" si="37"/>
        <v>5.4999999999999971E-3</v>
      </c>
      <c r="BG33">
        <f t="shared" si="38"/>
        <v>3.4641016151377237E-4</v>
      </c>
      <c r="BH33">
        <f t="shared" si="39"/>
        <v>6.2983665729776828</v>
      </c>
      <c r="CE33" s="3">
        <f t="shared" si="51"/>
        <v>14</v>
      </c>
      <c r="CF33" s="3">
        <v>176</v>
      </c>
      <c r="CG33" s="4" t="s">
        <v>93</v>
      </c>
      <c r="CH33" s="4">
        <f t="shared" si="57"/>
        <v>0.48828125</v>
      </c>
      <c r="CI33" s="4">
        <f t="shared" si="57"/>
        <v>2.03125</v>
      </c>
      <c r="CJ33" s="4" t="s">
        <v>94</v>
      </c>
      <c r="CK33">
        <v>1.06E-2</v>
      </c>
      <c r="CL33">
        <v>1.18E-2</v>
      </c>
      <c r="CM33">
        <v>1.3299999999999999E-2</v>
      </c>
      <c r="CN33">
        <f t="shared" si="40"/>
        <v>1.1899999999999999E-2</v>
      </c>
      <c r="CO33">
        <f t="shared" si="41"/>
        <v>1.3527749258468679E-3</v>
      </c>
      <c r="CP33">
        <f t="shared" si="42"/>
        <v>11.367856519721579</v>
      </c>
      <c r="DC33" s="3">
        <f t="shared" si="52"/>
        <v>14</v>
      </c>
      <c r="DD33" s="3">
        <v>176</v>
      </c>
      <c r="DE33" s="4" t="s">
        <v>45</v>
      </c>
      <c r="DF33" s="4">
        <f t="shared" si="58"/>
        <v>0.48828125</v>
      </c>
      <c r="DG33" s="4">
        <f t="shared" si="58"/>
        <v>2.03125</v>
      </c>
      <c r="DH33" s="4" t="s">
        <v>46</v>
      </c>
      <c r="DI33">
        <v>1.0800000000000001E-2</v>
      </c>
      <c r="DJ33">
        <v>1.0800000000000001E-2</v>
      </c>
      <c r="DK33">
        <v>1.52E-2</v>
      </c>
      <c r="DL33">
        <f t="shared" si="43"/>
        <v>1.2266666666666667E-2</v>
      </c>
      <c r="DM33">
        <f t="shared" si="44"/>
        <v>2.540341184434353E-3</v>
      </c>
      <c r="DN33">
        <f t="shared" si="45"/>
        <v>20.709303133975705</v>
      </c>
      <c r="EA33" s="3">
        <f t="shared" si="53"/>
        <v>14</v>
      </c>
      <c r="EB33" s="4">
        <v>176</v>
      </c>
      <c r="EC33" s="4" t="s">
        <v>42</v>
      </c>
      <c r="ED33" s="4">
        <f t="shared" si="59"/>
        <v>0.48828125</v>
      </c>
      <c r="EE33" s="4">
        <f t="shared" si="59"/>
        <v>2.03125</v>
      </c>
      <c r="EF33" s="4" t="s">
        <v>37</v>
      </c>
      <c r="EG33" s="52">
        <v>9.5999999999999905E-3</v>
      </c>
      <c r="EH33" s="52">
        <v>1.14E-2</v>
      </c>
      <c r="EI33" s="52">
        <v>1.32E-2</v>
      </c>
      <c r="EJ33">
        <f t="shared" si="46"/>
        <v>1.1399999999999999E-2</v>
      </c>
      <c r="EK33">
        <f t="shared" si="47"/>
        <v>1.8000000000000047E-3</v>
      </c>
      <c r="EL33">
        <f t="shared" si="48"/>
        <v>15.78947368421057</v>
      </c>
      <c r="EZ33" t="s">
        <v>152</v>
      </c>
      <c r="FA33">
        <f>AVERAGE(FA23:FA32)</f>
        <v>113.14636548086432</v>
      </c>
      <c r="FB33">
        <f>AVERAGE(FB23:FB32)</f>
        <v>255.57134038661229</v>
      </c>
    </row>
    <row r="34" spans="1:158">
      <c r="A34" s="3">
        <f t="shared" si="30"/>
        <v>31</v>
      </c>
      <c r="B34" s="4">
        <v>176</v>
      </c>
      <c r="C34" s="4" t="s">
        <v>113</v>
      </c>
      <c r="D34" s="4">
        <f t="shared" si="54"/>
        <v>0.244140625</v>
      </c>
      <c r="E34" s="4">
        <f t="shared" si="54"/>
        <v>1.015625</v>
      </c>
      <c r="F34" s="4" t="s">
        <v>120</v>
      </c>
      <c r="G34">
        <v>4.6999999999999898E-3</v>
      </c>
      <c r="H34">
        <v>6.0000000000000001E-3</v>
      </c>
      <c r="I34">
        <v>6.7000000000000002E-3</v>
      </c>
      <c r="J34">
        <f t="shared" si="31"/>
        <v>5.799999999999997E-3</v>
      </c>
      <c r="K34">
        <f t="shared" si="32"/>
        <v>1.0148891565092276E-3</v>
      </c>
      <c r="L34">
        <f t="shared" si="33"/>
        <v>17.498088905331517</v>
      </c>
      <c r="Y34" s="3">
        <f t="shared" si="49"/>
        <v>15</v>
      </c>
      <c r="Z34" s="4">
        <v>176</v>
      </c>
      <c r="AA34" s="4" t="s">
        <v>45</v>
      </c>
      <c r="AB34" s="4">
        <f t="shared" si="55"/>
        <v>0.244140625</v>
      </c>
      <c r="AC34" s="4">
        <f t="shared" si="55"/>
        <v>1.015625</v>
      </c>
      <c r="AD34" s="4" t="s">
        <v>44</v>
      </c>
      <c r="AE34">
        <v>6.3E-3</v>
      </c>
      <c r="AF34">
        <v>6.1000000000000004E-3</v>
      </c>
      <c r="AG34">
        <v>5.5999999999999999E-3</v>
      </c>
      <c r="AH34">
        <f t="shared" si="34"/>
        <v>6.000000000000001E-3</v>
      </c>
      <c r="AI34">
        <f t="shared" si="35"/>
        <v>3.6055512754639904E-4</v>
      </c>
      <c r="AJ34">
        <f t="shared" si="36"/>
        <v>6.0092521257733162</v>
      </c>
      <c r="AW34" s="3">
        <f t="shared" si="50"/>
        <v>15</v>
      </c>
      <c r="AX34" s="4">
        <v>176</v>
      </c>
      <c r="AY34" s="4" t="s">
        <v>42</v>
      </c>
      <c r="AZ34" s="4">
        <f t="shared" si="56"/>
        <v>0.244140625</v>
      </c>
      <c r="BA34" s="4">
        <f t="shared" si="56"/>
        <v>1.015625</v>
      </c>
      <c r="BB34" s="4" t="s">
        <v>39</v>
      </c>
      <c r="BC34" s="52">
        <v>4.8999999999999998E-3</v>
      </c>
      <c r="BD34" s="52">
        <v>4.79999999999999E-3</v>
      </c>
      <c r="BE34" s="52">
        <v>5.1000000000000004E-3</v>
      </c>
      <c r="BF34">
        <f t="shared" si="37"/>
        <v>4.9333333333333304E-3</v>
      </c>
      <c r="BG34">
        <f t="shared" si="38"/>
        <v>1.5275252316519924E-4</v>
      </c>
      <c r="BH34">
        <f t="shared" si="39"/>
        <v>3.096334929024311</v>
      </c>
      <c r="CE34" s="3">
        <f t="shared" si="51"/>
        <v>15</v>
      </c>
      <c r="CF34" s="3">
        <v>176</v>
      </c>
      <c r="CG34" s="4" t="s">
        <v>93</v>
      </c>
      <c r="CH34" s="4">
        <f t="shared" si="57"/>
        <v>0.244140625</v>
      </c>
      <c r="CI34" s="4">
        <f t="shared" si="57"/>
        <v>1.015625</v>
      </c>
      <c r="CJ34" s="4" t="s">
        <v>94</v>
      </c>
      <c r="CK34">
        <v>1.32E-2</v>
      </c>
      <c r="CL34">
        <v>1.8700000000000001E-2</v>
      </c>
      <c r="CM34">
        <v>1.9699999999999999E-2</v>
      </c>
      <c r="CN34">
        <f t="shared" si="40"/>
        <v>1.7199999999999997E-2</v>
      </c>
      <c r="CO34">
        <f t="shared" si="41"/>
        <v>3.5000000000000001E-3</v>
      </c>
      <c r="CP34">
        <f t="shared" si="42"/>
        <v>20.348837209302332</v>
      </c>
      <c r="DC34" s="3">
        <f t="shared" si="52"/>
        <v>15</v>
      </c>
      <c r="DD34" s="3">
        <v>176</v>
      </c>
      <c r="DE34" s="4" t="s">
        <v>45</v>
      </c>
      <c r="DF34" s="4">
        <f t="shared" si="58"/>
        <v>0.244140625</v>
      </c>
      <c r="DG34" s="4">
        <f t="shared" si="58"/>
        <v>1.015625</v>
      </c>
      <c r="DH34" s="4" t="s">
        <v>46</v>
      </c>
      <c r="DI34">
        <v>1.17E-2</v>
      </c>
      <c r="DJ34">
        <v>1.3299999999999999E-2</v>
      </c>
      <c r="DK34">
        <v>1.5100000000000001E-2</v>
      </c>
      <c r="DL34">
        <f t="shared" si="43"/>
        <v>1.3366666666666667E-2</v>
      </c>
      <c r="DM34">
        <f t="shared" si="44"/>
        <v>1.7009801096230766E-3</v>
      </c>
      <c r="DN34">
        <f t="shared" si="45"/>
        <v>12.725536979723765</v>
      </c>
      <c r="EA34" s="3">
        <f t="shared" si="53"/>
        <v>15</v>
      </c>
      <c r="EB34" s="4">
        <v>176</v>
      </c>
      <c r="EC34" s="4" t="s">
        <v>42</v>
      </c>
      <c r="ED34" s="4">
        <f t="shared" si="59"/>
        <v>0.244140625</v>
      </c>
      <c r="EE34" s="4">
        <f t="shared" si="59"/>
        <v>1.015625</v>
      </c>
      <c r="EF34" s="4" t="s">
        <v>37</v>
      </c>
      <c r="EG34" s="52">
        <v>9.39999999999999E-3</v>
      </c>
      <c r="EH34" s="52">
        <v>1.0999999999999999E-2</v>
      </c>
      <c r="EI34" s="52">
        <v>1.2500000000000001E-2</v>
      </c>
      <c r="EJ34">
        <f t="shared" si="46"/>
        <v>1.0966666666666661E-2</v>
      </c>
      <c r="EK34">
        <f t="shared" si="47"/>
        <v>1.5502687938978034E-3</v>
      </c>
      <c r="EL34">
        <f t="shared" si="48"/>
        <v>14.136189610010371</v>
      </c>
      <c r="EZ34" t="s">
        <v>140</v>
      </c>
      <c r="FA34">
        <f>STDEV(FA23:FA32)</f>
        <v>57.803306647527904</v>
      </c>
      <c r="FB34">
        <f>STDEV(FB23:FB32)</f>
        <v>175.44201973322788</v>
      </c>
    </row>
    <row r="35" spans="1:158">
      <c r="A35" s="3">
        <f t="shared" si="30"/>
        <v>32</v>
      </c>
      <c r="B35" s="4">
        <v>176</v>
      </c>
      <c r="C35" s="4" t="s">
        <v>113</v>
      </c>
      <c r="D35" s="4">
        <f t="shared" si="54"/>
        <v>0.1220703125</v>
      </c>
      <c r="E35" s="4">
        <f t="shared" si="54"/>
        <v>0.5078125</v>
      </c>
      <c r="F35" s="4" t="s">
        <v>120</v>
      </c>
      <c r="G35">
        <v>4.7999999999999996E-3</v>
      </c>
      <c r="H35">
        <v>4.79999999999999E-3</v>
      </c>
      <c r="I35">
        <v>4.79999999999999E-3</v>
      </c>
      <c r="J35">
        <f t="shared" si="31"/>
        <v>4.7999999999999935E-3</v>
      </c>
      <c r="K35">
        <f t="shared" si="32"/>
        <v>5.5198563000601466E-18</v>
      </c>
      <c r="L35">
        <f t="shared" si="33"/>
        <v>1.1499700625125319E-13</v>
      </c>
      <c r="Y35" s="3">
        <f t="shared" si="49"/>
        <v>16</v>
      </c>
      <c r="Z35" s="4">
        <v>176</v>
      </c>
      <c r="AA35" s="4" t="s">
        <v>45</v>
      </c>
      <c r="AB35" s="4">
        <f t="shared" si="55"/>
        <v>0.1220703125</v>
      </c>
      <c r="AC35" s="4">
        <f t="shared" si="55"/>
        <v>0.5078125</v>
      </c>
      <c r="AD35" s="4" t="s">
        <v>44</v>
      </c>
      <c r="AE35">
        <v>5.1000000000000004E-3</v>
      </c>
      <c r="AF35">
        <v>5.1000000000000004E-3</v>
      </c>
      <c r="AG35">
        <v>4.4999999999999997E-3</v>
      </c>
      <c r="AH35">
        <f t="shared" si="34"/>
        <v>4.9000000000000007E-3</v>
      </c>
      <c r="AI35">
        <f t="shared" si="35"/>
        <v>3.4641016151377589E-4</v>
      </c>
      <c r="AJ35">
        <f t="shared" si="36"/>
        <v>7.0695951329342002</v>
      </c>
      <c r="AW35" s="3">
        <f t="shared" si="50"/>
        <v>16</v>
      </c>
      <c r="AX35" s="4">
        <v>176</v>
      </c>
      <c r="AY35" s="4" t="s">
        <v>42</v>
      </c>
      <c r="AZ35" s="4">
        <f t="shared" si="56"/>
        <v>0.1220703125</v>
      </c>
      <c r="BA35" s="4">
        <f t="shared" si="56"/>
        <v>0.5078125</v>
      </c>
      <c r="BB35" s="4" t="s">
        <v>39</v>
      </c>
      <c r="BC35" s="52">
        <v>4.5999999999999999E-3</v>
      </c>
      <c r="BD35" s="52">
        <v>4.4999999999999997E-3</v>
      </c>
      <c r="BE35" s="52">
        <v>4.8999999999999998E-3</v>
      </c>
      <c r="BF35">
        <f t="shared" si="37"/>
        <v>4.6666666666666671E-3</v>
      </c>
      <c r="BG35">
        <f t="shared" si="38"/>
        <v>2.0816659994661336E-4</v>
      </c>
      <c r="BH35">
        <f t="shared" si="39"/>
        <v>4.4607128559988576</v>
      </c>
      <c r="CE35" s="3">
        <f t="shared" si="51"/>
        <v>16</v>
      </c>
      <c r="CF35" s="3">
        <v>176</v>
      </c>
      <c r="CG35" s="4" t="s">
        <v>93</v>
      </c>
      <c r="CH35" s="4">
        <f t="shared" si="57"/>
        <v>0.1220703125</v>
      </c>
      <c r="CI35" s="4">
        <f t="shared" si="57"/>
        <v>0.5078125</v>
      </c>
      <c r="CJ35" s="4" t="s">
        <v>94</v>
      </c>
      <c r="CK35">
        <v>1.5100000000000001E-2</v>
      </c>
      <c r="CL35">
        <v>1.64999999999999E-2</v>
      </c>
      <c r="CM35">
        <v>2.4299999999999999E-2</v>
      </c>
      <c r="CN35">
        <f t="shared" si="40"/>
        <v>1.8633333333333297E-2</v>
      </c>
      <c r="CO35">
        <f t="shared" si="41"/>
        <v>4.9571497186723804E-3</v>
      </c>
      <c r="CP35">
        <f t="shared" si="42"/>
        <v>26.603665753161305</v>
      </c>
      <c r="DC35" s="3">
        <f t="shared" si="52"/>
        <v>16</v>
      </c>
      <c r="DD35" s="3">
        <v>176</v>
      </c>
      <c r="DE35" s="4" t="s">
        <v>45</v>
      </c>
      <c r="DF35" s="4">
        <f t="shared" si="58"/>
        <v>0.1220703125</v>
      </c>
      <c r="DG35" s="4">
        <f t="shared" si="58"/>
        <v>0.5078125</v>
      </c>
      <c r="DH35" s="4" t="s">
        <v>46</v>
      </c>
      <c r="DI35">
        <v>1.38E-2</v>
      </c>
      <c r="DJ35">
        <v>1.3899999999999999E-2</v>
      </c>
      <c r="DK35">
        <v>1.3499999999999899E-2</v>
      </c>
      <c r="DL35">
        <f t="shared" si="43"/>
        <v>1.3733333333333299E-2</v>
      </c>
      <c r="DM35">
        <f t="shared" si="44"/>
        <v>2.0816659994666938E-4</v>
      </c>
      <c r="DN35">
        <f t="shared" si="45"/>
        <v>1.515776213203907</v>
      </c>
      <c r="EA35" s="3">
        <f t="shared" si="53"/>
        <v>16</v>
      </c>
      <c r="EB35" s="4">
        <v>176</v>
      </c>
      <c r="EC35" s="4" t="s">
        <v>42</v>
      </c>
      <c r="ED35" s="4">
        <f t="shared" si="59"/>
        <v>0.1220703125</v>
      </c>
      <c r="EE35" s="4">
        <f t="shared" si="59"/>
        <v>0.5078125</v>
      </c>
      <c r="EF35" s="4" t="s">
        <v>37</v>
      </c>
      <c r="EG35" s="52">
        <v>1.0800000000000001E-2</v>
      </c>
      <c r="EH35" s="52">
        <v>1.09E-2</v>
      </c>
      <c r="EI35" s="52">
        <v>1.14E-2</v>
      </c>
      <c r="EJ35">
        <f t="shared" si="46"/>
        <v>1.1033333333333334E-2</v>
      </c>
      <c r="EK35">
        <f t="shared" si="47"/>
        <v>3.2145502536643189E-4</v>
      </c>
      <c r="EL35">
        <f t="shared" si="48"/>
        <v>2.9134896558891104</v>
      </c>
      <c r="EZ35" t="s">
        <v>153</v>
      </c>
      <c r="FA35">
        <f>(FA34/FA33)*100</f>
        <v>51.087197014122196</v>
      </c>
      <c r="FB35">
        <f>(FB34/FB33)*100</f>
        <v>68.646985013198346</v>
      </c>
    </row>
    <row r="36" spans="1:158">
      <c r="A36" s="2" t="s">
        <v>30</v>
      </c>
      <c r="B36" s="2" t="s">
        <v>121</v>
      </c>
      <c r="C36" s="2" t="s">
        <v>122</v>
      </c>
      <c r="D36" s="2" t="s">
        <v>123</v>
      </c>
      <c r="E36" s="2" t="s">
        <v>124</v>
      </c>
      <c r="F36" s="2" t="s">
        <v>125</v>
      </c>
      <c r="G36" s="5">
        <v>1</v>
      </c>
      <c r="H36" s="5">
        <v>2</v>
      </c>
      <c r="I36" s="5">
        <v>3</v>
      </c>
      <c r="J36" s="5" t="s">
        <v>126</v>
      </c>
      <c r="K36" s="5" t="s">
        <v>127</v>
      </c>
      <c r="L36" s="5" t="s">
        <v>128</v>
      </c>
      <c r="M36" s="5" t="s">
        <v>129</v>
      </c>
      <c r="N36" s="5" t="s">
        <v>130</v>
      </c>
      <c r="Y36" s="2" t="s">
        <v>30</v>
      </c>
      <c r="Z36" s="2" t="s">
        <v>31</v>
      </c>
      <c r="AA36" s="2" t="s">
        <v>32</v>
      </c>
      <c r="AB36" s="2" t="s">
        <v>33</v>
      </c>
      <c r="AC36" s="2" t="s">
        <v>34</v>
      </c>
      <c r="AD36" s="2" t="s">
        <v>35</v>
      </c>
      <c r="AE36" s="5">
        <v>1</v>
      </c>
      <c r="AF36" s="5">
        <v>2</v>
      </c>
      <c r="AG36" s="5">
        <v>3</v>
      </c>
      <c r="AH36" s="5" t="s">
        <v>61</v>
      </c>
      <c r="AI36" s="5" t="s">
        <v>62</v>
      </c>
      <c r="AJ36" s="5" t="s">
        <v>63</v>
      </c>
      <c r="AK36" s="5" t="s">
        <v>64</v>
      </c>
      <c r="AL36" s="5" t="s">
        <v>65</v>
      </c>
      <c r="AW36" s="2" t="s">
        <v>30</v>
      </c>
      <c r="AX36" s="2" t="s">
        <v>31</v>
      </c>
      <c r="AY36" s="2" t="s">
        <v>32</v>
      </c>
      <c r="AZ36" s="2" t="s">
        <v>33</v>
      </c>
      <c r="BA36" s="2" t="s">
        <v>34</v>
      </c>
      <c r="BB36" s="2" t="s">
        <v>35</v>
      </c>
      <c r="BC36" s="5">
        <v>1</v>
      </c>
      <c r="BD36" s="5">
        <v>2</v>
      </c>
      <c r="BE36" s="5">
        <v>3</v>
      </c>
      <c r="BF36" s="5" t="s">
        <v>61</v>
      </c>
      <c r="BG36" s="5" t="s">
        <v>62</v>
      </c>
      <c r="BH36" s="5" t="s">
        <v>63</v>
      </c>
      <c r="BI36" s="5" t="s">
        <v>64</v>
      </c>
      <c r="BJ36" s="5" t="s">
        <v>65</v>
      </c>
      <c r="CE36" s="2" t="s">
        <v>30</v>
      </c>
      <c r="CF36" s="2" t="s">
        <v>95</v>
      </c>
      <c r="CG36" s="2" t="s">
        <v>96</v>
      </c>
      <c r="CH36" s="2" t="s">
        <v>97</v>
      </c>
      <c r="CI36" s="2" t="s">
        <v>98</v>
      </c>
      <c r="CJ36" s="2" t="s">
        <v>99</v>
      </c>
      <c r="CK36" s="5">
        <v>1</v>
      </c>
      <c r="CL36" s="5">
        <v>2</v>
      </c>
      <c r="CM36" s="5">
        <v>3</v>
      </c>
      <c r="CN36" s="5" t="s">
        <v>100</v>
      </c>
      <c r="CO36" s="5" t="s">
        <v>101</v>
      </c>
      <c r="CP36" s="5" t="s">
        <v>102</v>
      </c>
      <c r="CQ36" s="5" t="s">
        <v>103</v>
      </c>
      <c r="CR36" s="5" t="s">
        <v>147</v>
      </c>
      <c r="DC36" s="2" t="s">
        <v>30</v>
      </c>
      <c r="DD36" s="2" t="s">
        <v>31</v>
      </c>
      <c r="DE36" s="2" t="s">
        <v>32</v>
      </c>
      <c r="DF36" s="2" t="s">
        <v>33</v>
      </c>
      <c r="DG36" s="2" t="s">
        <v>34</v>
      </c>
      <c r="DH36" s="2" t="s">
        <v>35</v>
      </c>
      <c r="DI36" s="5">
        <v>1</v>
      </c>
      <c r="DJ36" s="5">
        <v>2</v>
      </c>
      <c r="DK36" s="5">
        <v>3</v>
      </c>
      <c r="DL36" s="5" t="s">
        <v>61</v>
      </c>
      <c r="DM36" s="5" t="s">
        <v>62</v>
      </c>
      <c r="DN36" s="5" t="s">
        <v>63</v>
      </c>
      <c r="DO36" s="5" t="s">
        <v>64</v>
      </c>
      <c r="DP36" s="5" t="s">
        <v>65</v>
      </c>
      <c r="EA36" s="2" t="s">
        <v>30</v>
      </c>
      <c r="EB36" s="2" t="s">
        <v>31</v>
      </c>
      <c r="EC36" s="2" t="s">
        <v>32</v>
      </c>
      <c r="ED36" s="2" t="s">
        <v>33</v>
      </c>
      <c r="EE36" s="2" t="s">
        <v>34</v>
      </c>
      <c r="EF36" s="2" t="s">
        <v>35</v>
      </c>
      <c r="EG36" s="5">
        <v>1</v>
      </c>
      <c r="EH36" s="5">
        <v>2</v>
      </c>
      <c r="EI36" s="5">
        <v>3</v>
      </c>
      <c r="EJ36" s="5" t="s">
        <v>61</v>
      </c>
      <c r="EK36" s="5" t="s">
        <v>62</v>
      </c>
      <c r="EL36" s="5" t="s">
        <v>63</v>
      </c>
      <c r="EM36" s="5" t="s">
        <v>64</v>
      </c>
      <c r="EN36" s="5" t="s">
        <v>65</v>
      </c>
    </row>
    <row r="37" spans="1:158">
      <c r="A37" s="3">
        <v>17</v>
      </c>
      <c r="B37" s="4">
        <v>603</v>
      </c>
      <c r="C37" s="4" t="s">
        <v>107</v>
      </c>
      <c r="D37" s="4"/>
      <c r="E37" s="3"/>
      <c r="F37" s="4" t="s">
        <v>120</v>
      </c>
      <c r="G37">
        <v>5.5999999999999999E-3</v>
      </c>
      <c r="H37">
        <v>5.5999999999999904E-3</v>
      </c>
      <c r="I37">
        <v>5.7000000000000002E-3</v>
      </c>
      <c r="J37">
        <f>AVERAGE(G37:I37)</f>
        <v>5.6333333333333305E-3</v>
      </c>
      <c r="K37">
        <f>STDEV(G37:I37)</f>
        <v>5.7735026918965479E-5</v>
      </c>
      <c r="L37">
        <f>(K37/J37)*100</f>
        <v>1.0248821346561925</v>
      </c>
      <c r="Y37" s="3">
        <v>1</v>
      </c>
      <c r="Z37" s="4">
        <v>603</v>
      </c>
      <c r="AA37" s="4" t="s">
        <v>47</v>
      </c>
      <c r="AB37" s="4"/>
      <c r="AC37" s="3"/>
      <c r="AD37" s="4" t="s">
        <v>44</v>
      </c>
      <c r="AE37">
        <v>6.1999999999999902E-3</v>
      </c>
      <c r="AF37">
        <v>5.2999999999999896E-3</v>
      </c>
      <c r="AG37">
        <v>5.4000000000000003E-3</v>
      </c>
      <c r="AH37">
        <f>AVERAGE(AE37:AG37)</f>
        <v>5.6333333333333261E-3</v>
      </c>
      <c r="AI37">
        <f>STDEV(AE37:AG37)</f>
        <v>4.9328828623162253E-4</v>
      </c>
      <c r="AJ37">
        <f>(AI37/AH37)*100</f>
        <v>8.7565967970110634</v>
      </c>
      <c r="AW37" s="3">
        <v>1</v>
      </c>
      <c r="AX37" s="4">
        <v>603</v>
      </c>
      <c r="AY37" s="4" t="s">
        <v>36</v>
      </c>
      <c r="AZ37" s="4"/>
      <c r="BA37" s="3"/>
      <c r="BB37" s="4" t="s">
        <v>39</v>
      </c>
      <c r="BC37" s="52">
        <v>5.5999999999999999E-3</v>
      </c>
      <c r="BD37" s="52">
        <v>4.8999999999999998E-3</v>
      </c>
      <c r="BE37" s="52">
        <v>5.0000000000000001E-3</v>
      </c>
      <c r="BF37">
        <f>AVERAGE(BC37:BE37)</f>
        <v>5.1666666666666666E-3</v>
      </c>
      <c r="BG37">
        <f>STDEV(BC37:BE37)</f>
        <v>3.7859388972001824E-4</v>
      </c>
      <c r="BH37">
        <f>(BG37/BF37)*100</f>
        <v>7.327623672000354</v>
      </c>
      <c r="CE37" s="3">
        <v>1</v>
      </c>
      <c r="CF37" s="3">
        <v>603</v>
      </c>
      <c r="CG37" s="4" t="s">
        <v>105</v>
      </c>
      <c r="CH37" s="4"/>
      <c r="CI37" s="3"/>
      <c r="CJ37" s="4" t="s">
        <v>94</v>
      </c>
      <c r="CK37">
        <v>1.09E-2</v>
      </c>
      <c r="CL37">
        <v>1.04999999999999E-2</v>
      </c>
      <c r="CM37">
        <v>1.26E-2</v>
      </c>
      <c r="CN37">
        <f>AVERAGE(CK37:CM37)</f>
        <v>1.1333333333333299E-2</v>
      </c>
      <c r="CO37">
        <f>STDEV(CK37:CM37)</f>
        <v>1.1150485789118861E-3</v>
      </c>
      <c r="CP37">
        <f>(CO37/CN37)*100</f>
        <v>9.8386639315754945</v>
      </c>
      <c r="DC37" s="3">
        <v>1</v>
      </c>
      <c r="DD37" s="3">
        <v>603</v>
      </c>
      <c r="DE37" s="4" t="s">
        <v>47</v>
      </c>
      <c r="DF37" s="4"/>
      <c r="DG37" s="3"/>
      <c r="DH37" s="4" t="s">
        <v>46</v>
      </c>
      <c r="DI37">
        <v>1.44E-2</v>
      </c>
      <c r="DJ37">
        <v>1.2699999999999999E-2</v>
      </c>
      <c r="DK37">
        <v>1.2399999999999901E-2</v>
      </c>
      <c r="DL37">
        <f>AVERAGE(DI37:DK37)</f>
        <v>1.3166666666666632E-2</v>
      </c>
      <c r="DM37">
        <f>STDEV(DI37:DK37)</f>
        <v>1.078579312490931E-3</v>
      </c>
      <c r="DN37">
        <f>(DM37/DL37)*100</f>
        <v>8.1917416138551946</v>
      </c>
      <c r="EA37" s="3">
        <v>1</v>
      </c>
      <c r="EB37" s="4">
        <v>603</v>
      </c>
      <c r="EC37" s="4" t="s">
        <v>36</v>
      </c>
      <c r="ED37" s="4"/>
      <c r="EE37" s="3"/>
      <c r="EF37" s="4" t="s">
        <v>37</v>
      </c>
      <c r="EG37" s="52">
        <v>1.34E-2</v>
      </c>
      <c r="EH37" s="52">
        <v>1.0999999999999999E-2</v>
      </c>
      <c r="EI37" s="52">
        <v>1.1599999999999999E-2</v>
      </c>
      <c r="EJ37">
        <f>AVERAGE(EG37:EI37)</f>
        <v>1.1999999999999999E-2</v>
      </c>
      <c r="EK37">
        <f>STDEV(EG37:EI37)</f>
        <v>1.2489995996796802E-3</v>
      </c>
      <c r="EL37">
        <f>(EK37/EJ37)*100</f>
        <v>10.40832999733067</v>
      </c>
    </row>
    <row r="38" spans="1:158">
      <c r="A38" s="3">
        <f t="shared" ref="A38:A52" si="60">A37+1</f>
        <v>18</v>
      </c>
      <c r="B38" s="4">
        <v>603</v>
      </c>
      <c r="C38" s="4" t="s">
        <v>105</v>
      </c>
      <c r="D38" s="4"/>
      <c r="E38" s="3"/>
      <c r="F38" s="4" t="s">
        <v>131</v>
      </c>
      <c r="G38">
        <v>5.8999999999999903E-3</v>
      </c>
      <c r="H38">
        <v>5.9999999999999897E-3</v>
      </c>
      <c r="I38">
        <v>6.7999999999999996E-3</v>
      </c>
      <c r="J38">
        <f t="shared" ref="J38:J52" si="61">AVERAGE(G38:I38)</f>
        <v>6.2333333333333268E-3</v>
      </c>
      <c r="K38">
        <f t="shared" ref="K38:K52" si="62">STDEV(G38:I38)</f>
        <v>4.9328828623163023E-4</v>
      </c>
      <c r="L38">
        <f t="shared" ref="L38:L52" si="63">(K38/J38)*100</f>
        <v>7.9137158218978199</v>
      </c>
      <c r="M38">
        <f>J38+(3.3*K38)</f>
        <v>7.8611846778977069E-3</v>
      </c>
      <c r="N38">
        <f>(M38-0.0042)/(3*10^-5)</f>
        <v>122.0394892632569</v>
      </c>
      <c r="Y38" s="3">
        <f>Y37+1</f>
        <v>2</v>
      </c>
      <c r="Z38" s="4">
        <v>603</v>
      </c>
      <c r="AA38" s="4" t="s">
        <v>40</v>
      </c>
      <c r="AB38" s="4"/>
      <c r="AC38" s="3"/>
      <c r="AD38" s="4" t="s">
        <v>68</v>
      </c>
      <c r="AE38">
        <v>5.2999999999999896E-3</v>
      </c>
      <c r="AF38">
        <v>5.5999999999999904E-3</v>
      </c>
      <c r="AG38">
        <v>6.1999999999999902E-3</v>
      </c>
      <c r="AH38">
        <f t="shared" ref="AH38:AH52" si="64">AVERAGE(AE38:AG38)</f>
        <v>5.6999999999999898E-3</v>
      </c>
      <c r="AI38">
        <f t="shared" ref="AI38:AI52" si="65">STDEV(AE38:AG38)</f>
        <v>4.5825756949558426E-4</v>
      </c>
      <c r="AJ38">
        <f t="shared" ref="AJ38:AJ52" si="66">(AI38/AH38)*100</f>
        <v>8.0396064823786855</v>
      </c>
      <c r="AK38">
        <f>AH38+(3.3*AI38)</f>
        <v>7.2122499793354179E-3</v>
      </c>
      <c r="AL38">
        <f>(AK38-0.0046)/(3*10^-5)</f>
        <v>87.074999311180591</v>
      </c>
      <c r="AW38" s="3">
        <f>AW37+1</f>
        <v>2</v>
      </c>
      <c r="AX38" s="4">
        <v>603</v>
      </c>
      <c r="AY38" s="4" t="s">
        <v>36</v>
      </c>
      <c r="AZ38" s="4"/>
      <c r="BA38" s="3"/>
      <c r="BB38" s="4" t="s">
        <v>68</v>
      </c>
      <c r="BC38" s="52">
        <v>5.1999999999999998E-3</v>
      </c>
      <c r="BD38" s="52">
        <v>5.3999999999999899E-3</v>
      </c>
      <c r="BE38" s="52">
        <v>4.9999999999999897E-3</v>
      </c>
      <c r="BF38">
        <f t="shared" ref="BF38:BF52" si="67">AVERAGE(BC38:BE38)</f>
        <v>5.1999999999999928E-3</v>
      </c>
      <c r="BG38">
        <f t="shared" ref="BG38:BG52" si="68">STDEV(BC38:BE38)</f>
        <v>2.0000000000000009E-4</v>
      </c>
      <c r="BH38">
        <f t="shared" ref="BH38:BH52" si="69">(BG38/BF38)*100</f>
        <v>3.8461538461538534</v>
      </c>
      <c r="BI38">
        <f>BF38+(3.3*BG38)</f>
        <v>5.8599999999999928E-3</v>
      </c>
      <c r="BJ38">
        <f>(BI38-0.0051)/(2*10^-5)</f>
        <v>37.999999999999616</v>
      </c>
      <c r="CE38" s="3">
        <f>CE37+1</f>
        <v>2</v>
      </c>
      <c r="CF38" s="3">
        <v>603</v>
      </c>
      <c r="CG38" s="4" t="s">
        <v>110</v>
      </c>
      <c r="CH38" s="4"/>
      <c r="CI38" s="3"/>
      <c r="CJ38" s="4" t="s">
        <v>111</v>
      </c>
      <c r="CK38">
        <v>1.1599999999999999E-2</v>
      </c>
      <c r="CL38">
        <v>1.1599999999999999E-2</v>
      </c>
      <c r="CM38">
        <v>1.2399999999999901E-2</v>
      </c>
      <c r="CN38">
        <f t="shared" ref="CN38:CN52" si="70">AVERAGE(CK38:CM38)</f>
        <v>1.1866666666666631E-2</v>
      </c>
      <c r="CO38">
        <f t="shared" ref="CO38:CO52" si="71">STDEV(CK38:CM38)</f>
        <v>4.6188021535164376E-4</v>
      </c>
      <c r="CP38">
        <f t="shared" ref="CP38:CP52" si="72">(CO38/CN38)*100</f>
        <v>3.8922490057722907</v>
      </c>
      <c r="CQ38">
        <f>CN38+(3.3*CO38)</f>
        <v>1.3390871377327055E-2</v>
      </c>
      <c r="CR38">
        <f>(CQ38-0.0104)/(2*10^-5)</f>
        <v>149.54356886635279</v>
      </c>
      <c r="DC38" s="3">
        <f>DC37+1</f>
        <v>2</v>
      </c>
      <c r="DD38" s="3">
        <v>603</v>
      </c>
      <c r="DE38" s="4" t="s">
        <v>55</v>
      </c>
      <c r="DF38" s="4"/>
      <c r="DG38" s="3"/>
      <c r="DH38" s="4" t="s">
        <v>71</v>
      </c>
      <c r="DI38">
        <v>1.44999999999999E-2</v>
      </c>
      <c r="DJ38">
        <v>1.5499999999999899E-2</v>
      </c>
      <c r="DK38">
        <v>1.5100000000000001E-2</v>
      </c>
      <c r="DL38">
        <f t="shared" ref="DL38:DL52" si="73">AVERAGE(DI38:DK38)</f>
        <v>1.5033333333333267E-2</v>
      </c>
      <c r="DM38">
        <f t="shared" ref="DM38:DM52" si="74">STDEV(DI38:DK38)</f>
        <v>5.0332229568472286E-4</v>
      </c>
      <c r="DN38">
        <f t="shared" ref="DN38:DN52" si="75">(DM38/DL38)*100</f>
        <v>3.3480418781689032</v>
      </c>
      <c r="DO38">
        <f>DL38+(3.3*DM38)</f>
        <v>1.669429690909285E-2</v>
      </c>
      <c r="DP38">
        <f>(DO38-0.012)/(2*10^-5)</f>
        <v>234.7148454546425</v>
      </c>
      <c r="EA38" s="3">
        <f>EA37+1</f>
        <v>2</v>
      </c>
      <c r="EB38" s="4">
        <v>603</v>
      </c>
      <c r="EC38" s="4" t="s">
        <v>36</v>
      </c>
      <c r="ED38" s="4"/>
      <c r="EE38" s="3"/>
      <c r="EF38" s="4" t="s">
        <v>71</v>
      </c>
      <c r="EG38" s="52">
        <v>1.16999999999999E-2</v>
      </c>
      <c r="EH38" s="52">
        <v>1.09E-2</v>
      </c>
      <c r="EI38" s="52">
        <v>1.0500000000000001E-2</v>
      </c>
      <c r="EJ38">
        <f t="shared" ref="EJ38:EJ52" si="76">AVERAGE(EG38:EI38)</f>
        <v>1.10333333333333E-2</v>
      </c>
      <c r="EK38">
        <f t="shared" ref="EK38:EK52" si="77">STDEV(EG38:EI38)</f>
        <v>6.1101009266072365E-4</v>
      </c>
      <c r="EL38">
        <f t="shared" ref="EL38:EL52" si="78">(EK38/EJ38)*100</f>
        <v>5.5378558247195668</v>
      </c>
      <c r="EM38">
        <f>EJ38+(3.3*EK38)</f>
        <v>1.3049666639113687E-2</v>
      </c>
      <c r="EN38">
        <f>(EM38-0.0076)/(2*10^-5)</f>
        <v>272.48333195568432</v>
      </c>
    </row>
    <row r="39" spans="1:158">
      <c r="A39" s="3">
        <f t="shared" si="60"/>
        <v>19</v>
      </c>
      <c r="B39" s="4">
        <v>176</v>
      </c>
      <c r="C39" s="4" t="s">
        <v>93</v>
      </c>
      <c r="D39" s="4">
        <v>1000</v>
      </c>
      <c r="E39" s="6">
        <v>4160</v>
      </c>
      <c r="F39" s="4" t="s">
        <v>118</v>
      </c>
      <c r="G39">
        <v>0.13569999999999999</v>
      </c>
      <c r="H39">
        <v>0.1411</v>
      </c>
      <c r="I39">
        <v>0.13589999999999999</v>
      </c>
      <c r="J39" s="6">
        <f t="shared" si="61"/>
        <v>0.13756666666666664</v>
      </c>
      <c r="K39">
        <f t="shared" si="62"/>
        <v>3.0615900008546834E-3</v>
      </c>
      <c r="L39">
        <f t="shared" si="63"/>
        <v>2.2255318639602741</v>
      </c>
      <c r="Y39" s="3">
        <f t="shared" ref="Y39:Y52" si="79">Y38+1</f>
        <v>3</v>
      </c>
      <c r="Z39" s="4">
        <v>176</v>
      </c>
      <c r="AA39" s="4" t="s">
        <v>45</v>
      </c>
      <c r="AB39" s="4">
        <v>1000</v>
      </c>
      <c r="AC39" s="6">
        <v>4160</v>
      </c>
      <c r="AD39" s="4" t="s">
        <v>44</v>
      </c>
      <c r="AE39">
        <v>0.1174</v>
      </c>
      <c r="AF39">
        <v>0.11559999999999999</v>
      </c>
      <c r="AG39">
        <v>0.113799999999999</v>
      </c>
      <c r="AH39" s="6">
        <f t="shared" si="64"/>
        <v>0.11559999999999966</v>
      </c>
      <c r="AI39">
        <f t="shared" si="65"/>
        <v>1.8000000000005026E-3</v>
      </c>
      <c r="AJ39">
        <f t="shared" si="66"/>
        <v>1.5570934256059756</v>
      </c>
      <c r="AW39" s="3">
        <f t="shared" ref="AW39:AW52" si="80">AW38+1</f>
        <v>3</v>
      </c>
      <c r="AX39" s="4">
        <v>176</v>
      </c>
      <c r="AY39" s="4" t="s">
        <v>42</v>
      </c>
      <c r="AZ39" s="4">
        <v>1000</v>
      </c>
      <c r="BA39" s="6">
        <v>4160</v>
      </c>
      <c r="BB39" s="4" t="s">
        <v>39</v>
      </c>
      <c r="BC39" s="52">
        <v>9.74E-2</v>
      </c>
      <c r="BD39" s="52">
        <v>0.1021</v>
      </c>
      <c r="BE39" s="52">
        <v>0.1084</v>
      </c>
      <c r="BF39" s="6">
        <f t="shared" si="67"/>
        <v>0.10263333333333334</v>
      </c>
      <c r="BG39">
        <f t="shared" si="68"/>
        <v>5.5193598662646838E-3</v>
      </c>
      <c r="BH39">
        <f t="shared" si="69"/>
        <v>5.3777458911315525</v>
      </c>
      <c r="CE39" s="3">
        <f t="shared" ref="CE39:CE52" si="81">CE38+1</f>
        <v>3</v>
      </c>
      <c r="CF39" s="3">
        <v>176</v>
      </c>
      <c r="CG39" s="4" t="s">
        <v>148</v>
      </c>
      <c r="CH39" s="4">
        <v>1000</v>
      </c>
      <c r="CI39" s="6">
        <v>4160</v>
      </c>
      <c r="CJ39" s="4" t="s">
        <v>112</v>
      </c>
      <c r="CK39">
        <v>9.7500000000000003E-2</v>
      </c>
      <c r="CL39">
        <v>0.1002</v>
      </c>
      <c r="CM39">
        <v>0.1013</v>
      </c>
      <c r="CN39" s="6">
        <f t="shared" si="70"/>
        <v>9.9666666666666667E-2</v>
      </c>
      <c r="CO39">
        <f t="shared" si="71"/>
        <v>1.9553345834749936E-3</v>
      </c>
      <c r="CP39">
        <f t="shared" si="72"/>
        <v>1.9618741640217325</v>
      </c>
      <c r="DC39" s="3">
        <f t="shared" ref="DC39:DC52" si="82">DC38+1</f>
        <v>3</v>
      </c>
      <c r="DD39" s="3">
        <v>176</v>
      </c>
      <c r="DE39" s="4" t="s">
        <v>42</v>
      </c>
      <c r="DF39" s="4">
        <v>1000</v>
      </c>
      <c r="DG39" s="6">
        <v>4160</v>
      </c>
      <c r="DH39" s="4" t="s">
        <v>41</v>
      </c>
      <c r="DI39">
        <v>0.1066</v>
      </c>
      <c r="DJ39">
        <v>0.1052</v>
      </c>
      <c r="DK39">
        <v>0.10349999999999999</v>
      </c>
      <c r="DL39" s="6">
        <f t="shared" si="73"/>
        <v>0.10509999999999999</v>
      </c>
      <c r="DM39">
        <f t="shared" si="74"/>
        <v>1.5524174696260053E-3</v>
      </c>
      <c r="DN39">
        <f t="shared" si="75"/>
        <v>1.4770860795680356</v>
      </c>
      <c r="EA39" s="3">
        <f t="shared" ref="EA39:EA52" si="83">EA38+1</f>
        <v>3</v>
      </c>
      <c r="EB39" s="4">
        <v>176</v>
      </c>
      <c r="EC39" s="4" t="s">
        <v>42</v>
      </c>
      <c r="ED39" s="4">
        <v>1000</v>
      </c>
      <c r="EE39" s="6">
        <v>4160</v>
      </c>
      <c r="EF39" s="4" t="s">
        <v>37</v>
      </c>
      <c r="EG39" s="52">
        <v>9.0499999999999997E-2</v>
      </c>
      <c r="EH39" s="52">
        <v>9.1299999999999895E-2</v>
      </c>
      <c r="EI39" s="52">
        <v>9.3599999999999905E-2</v>
      </c>
      <c r="EJ39" s="6">
        <f t="shared" si="76"/>
        <v>9.1799999999999937E-2</v>
      </c>
      <c r="EK39">
        <f t="shared" si="77"/>
        <v>1.6093476939430728E-3</v>
      </c>
      <c r="EL39">
        <f t="shared" si="78"/>
        <v>1.753102063118817</v>
      </c>
    </row>
    <row r="40" spans="1:158">
      <c r="A40" s="3">
        <f t="shared" si="60"/>
        <v>20</v>
      </c>
      <c r="B40" s="4">
        <v>176</v>
      </c>
      <c r="C40" s="4" t="s">
        <v>93</v>
      </c>
      <c r="D40" s="4">
        <f t="shared" ref="D40:E52" si="84">D39/2</f>
        <v>500</v>
      </c>
      <c r="E40" s="6">
        <f t="shared" si="84"/>
        <v>2080</v>
      </c>
      <c r="F40" s="4" t="s">
        <v>132</v>
      </c>
      <c r="G40">
        <v>6.6400000000000001E-2</v>
      </c>
      <c r="H40">
        <v>6.8099999999999994E-2</v>
      </c>
      <c r="I40">
        <v>6.4299999999999996E-2</v>
      </c>
      <c r="J40" s="6">
        <f t="shared" si="61"/>
        <v>6.6266666666666668E-2</v>
      </c>
      <c r="K40">
        <f t="shared" si="62"/>
        <v>1.9035055380358971E-3</v>
      </c>
      <c r="L40">
        <f t="shared" si="63"/>
        <v>2.8724932666537679</v>
      </c>
      <c r="Y40" s="3">
        <f t="shared" si="79"/>
        <v>4</v>
      </c>
      <c r="Z40" s="4">
        <v>176</v>
      </c>
      <c r="AA40" s="4" t="s">
        <v>42</v>
      </c>
      <c r="AB40" s="4">
        <f t="shared" ref="AB40:AC52" si="85">AB39/2</f>
        <v>500</v>
      </c>
      <c r="AC40" s="6">
        <f t="shared" si="85"/>
        <v>2080</v>
      </c>
      <c r="AD40" s="4" t="s">
        <v>56</v>
      </c>
      <c r="AE40">
        <v>6.1699999999999901E-2</v>
      </c>
      <c r="AF40">
        <v>5.9799999999999999E-2</v>
      </c>
      <c r="AG40">
        <v>5.5599999999999997E-2</v>
      </c>
      <c r="AH40" s="6">
        <f t="shared" si="64"/>
        <v>5.9033333333333299E-2</v>
      </c>
      <c r="AI40">
        <f t="shared" si="65"/>
        <v>3.1214312956291505E-3</v>
      </c>
      <c r="AJ40">
        <f t="shared" si="66"/>
        <v>5.2875741879658138</v>
      </c>
      <c r="AW40" s="3">
        <f t="shared" si="80"/>
        <v>4</v>
      </c>
      <c r="AX40" s="4">
        <v>176</v>
      </c>
      <c r="AY40" s="4" t="s">
        <v>42</v>
      </c>
      <c r="AZ40" s="4">
        <f t="shared" ref="AZ40:BA52" si="86">AZ39/2</f>
        <v>500</v>
      </c>
      <c r="BA40" s="6">
        <f t="shared" si="86"/>
        <v>2080</v>
      </c>
      <c r="BB40" s="4" t="s">
        <v>39</v>
      </c>
      <c r="BC40" s="52">
        <v>4.6100000000000002E-2</v>
      </c>
      <c r="BD40" s="52">
        <v>5.4599999999999899E-2</v>
      </c>
      <c r="BE40" s="52">
        <v>5.5500000000000001E-2</v>
      </c>
      <c r="BF40" s="6">
        <f t="shared" si="67"/>
        <v>5.2066666666666629E-2</v>
      </c>
      <c r="BG40">
        <f t="shared" si="68"/>
        <v>5.1868423277879839E-3</v>
      </c>
      <c r="BH40">
        <f t="shared" si="69"/>
        <v>9.9619250853802583</v>
      </c>
      <c r="CE40" s="3">
        <f t="shared" si="81"/>
        <v>4</v>
      </c>
      <c r="CF40" s="3">
        <v>176</v>
      </c>
      <c r="CG40" s="4" t="s">
        <v>148</v>
      </c>
      <c r="CH40" s="4">
        <f t="shared" ref="CH40:CI52" si="87">CH39/2</f>
        <v>500</v>
      </c>
      <c r="CI40" s="6">
        <f t="shared" si="87"/>
        <v>2080</v>
      </c>
      <c r="CJ40" s="4" t="s">
        <v>108</v>
      </c>
      <c r="CK40">
        <v>5.2400000000000002E-2</v>
      </c>
      <c r="CL40">
        <v>5.2699999999999997E-2</v>
      </c>
      <c r="CM40">
        <v>5.3099999999999897E-2</v>
      </c>
      <c r="CN40" s="6">
        <f t="shared" si="70"/>
        <v>5.2733333333333299E-2</v>
      </c>
      <c r="CO40">
        <f t="shared" si="71"/>
        <v>3.5118845842837013E-4</v>
      </c>
      <c r="CP40">
        <f t="shared" si="72"/>
        <v>0.66597052799311707</v>
      </c>
      <c r="DC40" s="3">
        <f t="shared" si="82"/>
        <v>4</v>
      </c>
      <c r="DD40" s="3">
        <v>176</v>
      </c>
      <c r="DE40" s="4" t="s">
        <v>57</v>
      </c>
      <c r="DF40" s="4">
        <f t="shared" ref="DF40:DG52" si="88">DF39/2</f>
        <v>500</v>
      </c>
      <c r="DG40" s="6">
        <f t="shared" si="88"/>
        <v>2080</v>
      </c>
      <c r="DH40" s="4" t="s">
        <v>58</v>
      </c>
      <c r="DI40">
        <v>5.6599999999999998E-2</v>
      </c>
      <c r="DJ40">
        <v>5.5199999999999999E-2</v>
      </c>
      <c r="DK40">
        <v>5.2899999999999898E-2</v>
      </c>
      <c r="DL40" s="6">
        <f t="shared" si="73"/>
        <v>5.489999999999997E-2</v>
      </c>
      <c r="DM40">
        <f t="shared" si="74"/>
        <v>1.8681541692269937E-3</v>
      </c>
      <c r="DN40">
        <f t="shared" si="75"/>
        <v>3.4028309093387881</v>
      </c>
      <c r="EA40" s="3">
        <f t="shared" si="83"/>
        <v>4</v>
      </c>
      <c r="EB40" s="4">
        <v>176</v>
      </c>
      <c r="EC40" s="4" t="s">
        <v>42</v>
      </c>
      <c r="ED40" s="4">
        <f t="shared" ref="ED40:EE52" si="89">ED39/2</f>
        <v>500</v>
      </c>
      <c r="EE40" s="6">
        <f t="shared" si="89"/>
        <v>2080</v>
      </c>
      <c r="EF40" s="4" t="s">
        <v>37</v>
      </c>
      <c r="EG40" s="52">
        <v>4.87E-2</v>
      </c>
      <c r="EH40" s="52">
        <v>4.8899999999999999E-2</v>
      </c>
      <c r="EI40" s="52">
        <v>5.0699999999999898E-2</v>
      </c>
      <c r="EJ40" s="6">
        <f t="shared" si="76"/>
        <v>4.9433333333333294E-2</v>
      </c>
      <c r="EK40">
        <f t="shared" si="77"/>
        <v>1.1015141094571619E-3</v>
      </c>
      <c r="EL40">
        <f t="shared" si="78"/>
        <v>2.2282820825161758</v>
      </c>
    </row>
    <row r="41" spans="1:158">
      <c r="A41" s="3">
        <f t="shared" si="60"/>
        <v>21</v>
      </c>
      <c r="B41" s="4">
        <v>176</v>
      </c>
      <c r="C41" s="4" t="s">
        <v>109</v>
      </c>
      <c r="D41" s="4">
        <f t="shared" si="84"/>
        <v>250</v>
      </c>
      <c r="E41" s="6">
        <f t="shared" si="84"/>
        <v>1040</v>
      </c>
      <c r="F41" s="4" t="s">
        <v>132</v>
      </c>
      <c r="G41">
        <v>3.5499999999999997E-2</v>
      </c>
      <c r="H41">
        <v>3.5699999999999898E-2</v>
      </c>
      <c r="I41">
        <v>3.56E-2</v>
      </c>
      <c r="J41" s="6">
        <f t="shared" si="61"/>
        <v>3.5599999999999965E-2</v>
      </c>
      <c r="K41">
        <f t="shared" si="62"/>
        <v>9.9999999999950823E-5</v>
      </c>
      <c r="L41">
        <f t="shared" si="63"/>
        <v>0.28089887640435651</v>
      </c>
      <c r="Y41" s="3">
        <f t="shared" si="79"/>
        <v>5</v>
      </c>
      <c r="Z41" s="4">
        <v>176</v>
      </c>
      <c r="AA41" s="4" t="s">
        <v>59</v>
      </c>
      <c r="AB41" s="4">
        <f t="shared" si="85"/>
        <v>250</v>
      </c>
      <c r="AC41" s="6">
        <f t="shared" si="85"/>
        <v>1040</v>
      </c>
      <c r="AD41" s="4" t="s">
        <v>60</v>
      </c>
      <c r="AE41">
        <v>3.1799999999999898E-2</v>
      </c>
      <c r="AF41">
        <v>3.1899999999999998E-2</v>
      </c>
      <c r="AG41">
        <v>3.1300000000000001E-2</v>
      </c>
      <c r="AH41" s="6">
        <f t="shared" si="64"/>
        <v>3.1666666666666628E-2</v>
      </c>
      <c r="AI41">
        <f t="shared" si="65"/>
        <v>3.2145502536640901E-4</v>
      </c>
      <c r="AJ41">
        <f t="shared" si="66"/>
        <v>1.0151211327360297</v>
      </c>
      <c r="AW41" s="3">
        <f t="shared" si="80"/>
        <v>5</v>
      </c>
      <c r="AX41" s="4">
        <v>176</v>
      </c>
      <c r="AY41" s="4" t="s">
        <v>42</v>
      </c>
      <c r="AZ41" s="4">
        <f t="shared" si="86"/>
        <v>250</v>
      </c>
      <c r="BA41" s="6">
        <f t="shared" si="86"/>
        <v>1040</v>
      </c>
      <c r="BB41" s="4" t="s">
        <v>39</v>
      </c>
      <c r="BC41" s="52">
        <v>2.6200000000000001E-2</v>
      </c>
      <c r="BD41" s="52">
        <v>2.8999999999999901E-2</v>
      </c>
      <c r="BE41" s="52">
        <v>3.1300000000000001E-2</v>
      </c>
      <c r="BF41" s="6">
        <f t="shared" si="67"/>
        <v>2.8833333333333305E-2</v>
      </c>
      <c r="BG41">
        <f t="shared" si="68"/>
        <v>2.5540817005987333E-3</v>
      </c>
      <c r="BH41">
        <f t="shared" si="69"/>
        <v>8.8580868228857881</v>
      </c>
      <c r="CE41" s="3">
        <f t="shared" si="81"/>
        <v>5</v>
      </c>
      <c r="CF41" s="3">
        <v>176</v>
      </c>
      <c r="CG41" s="4" t="s">
        <v>113</v>
      </c>
      <c r="CH41" s="4">
        <f t="shared" si="87"/>
        <v>250</v>
      </c>
      <c r="CI41" s="6">
        <f t="shared" si="87"/>
        <v>1040</v>
      </c>
      <c r="CJ41" s="4" t="s">
        <v>108</v>
      </c>
      <c r="CK41">
        <v>3.3399999999999999E-2</v>
      </c>
      <c r="CL41">
        <v>3.0499999999999999E-2</v>
      </c>
      <c r="CM41">
        <v>3.2599999999999997E-2</v>
      </c>
      <c r="CN41" s="6">
        <f t="shared" si="70"/>
        <v>3.216666666666667E-2</v>
      </c>
      <c r="CO41">
        <f t="shared" si="71"/>
        <v>1.4977761292440642E-3</v>
      </c>
      <c r="CP41">
        <f t="shared" si="72"/>
        <v>4.6562988473908726</v>
      </c>
      <c r="DC41" s="3">
        <f t="shared" si="82"/>
        <v>5</v>
      </c>
      <c r="DD41" s="3">
        <v>176</v>
      </c>
      <c r="DE41" s="4" t="s">
        <v>59</v>
      </c>
      <c r="DF41" s="4">
        <f t="shared" si="88"/>
        <v>250</v>
      </c>
      <c r="DG41" s="6">
        <f t="shared" si="88"/>
        <v>1040</v>
      </c>
      <c r="DH41" s="4" t="s">
        <v>58</v>
      </c>
      <c r="DI41">
        <v>3.5499999999999997E-2</v>
      </c>
      <c r="DJ41">
        <v>3.2599999999999997E-2</v>
      </c>
      <c r="DK41">
        <v>3.2500000000000001E-2</v>
      </c>
      <c r="DL41" s="6">
        <f t="shared" si="73"/>
        <v>3.3533333333333332E-2</v>
      </c>
      <c r="DM41">
        <f t="shared" si="74"/>
        <v>1.703917055884273E-3</v>
      </c>
      <c r="DN41">
        <f t="shared" si="75"/>
        <v>5.0812635861360036</v>
      </c>
      <c r="EA41" s="3">
        <f t="shared" si="83"/>
        <v>5</v>
      </c>
      <c r="EB41" s="4">
        <v>176</v>
      </c>
      <c r="EC41" s="4" t="s">
        <v>42</v>
      </c>
      <c r="ED41" s="4">
        <f t="shared" si="89"/>
        <v>250</v>
      </c>
      <c r="EE41" s="6">
        <f t="shared" si="89"/>
        <v>1040</v>
      </c>
      <c r="EF41" s="4" t="s">
        <v>37</v>
      </c>
      <c r="EG41" s="52">
        <v>3.4199999999999897E-2</v>
      </c>
      <c r="EH41" s="52">
        <v>2.7899999999999901E-2</v>
      </c>
      <c r="EI41" s="52">
        <v>2.8299999999999999E-2</v>
      </c>
      <c r="EJ41" s="6">
        <f t="shared" si="76"/>
        <v>3.0133333333333262E-2</v>
      </c>
      <c r="EK41">
        <f t="shared" si="77"/>
        <v>3.5275109260402213E-3</v>
      </c>
      <c r="EL41">
        <f t="shared" si="78"/>
        <v>11.706341568717576</v>
      </c>
    </row>
    <row r="42" spans="1:158">
      <c r="A42" s="3">
        <f t="shared" si="60"/>
        <v>22</v>
      </c>
      <c r="B42" s="4">
        <v>176</v>
      </c>
      <c r="C42" s="4" t="s">
        <v>109</v>
      </c>
      <c r="D42" s="4">
        <f t="shared" si="84"/>
        <v>125</v>
      </c>
      <c r="E42" s="6">
        <f t="shared" si="84"/>
        <v>520</v>
      </c>
      <c r="F42" s="4" t="s">
        <v>132</v>
      </c>
      <c r="G42">
        <v>2.0299999999999999E-2</v>
      </c>
      <c r="H42">
        <v>2.1000000000000001E-2</v>
      </c>
      <c r="I42">
        <v>2.0500000000000001E-2</v>
      </c>
      <c r="J42" s="6">
        <f t="shared" si="61"/>
        <v>2.0600000000000004E-2</v>
      </c>
      <c r="K42">
        <f t="shared" si="62"/>
        <v>3.6055512754640012E-4</v>
      </c>
      <c r="L42">
        <f t="shared" si="63"/>
        <v>1.7502676094485439</v>
      </c>
      <c r="Y42" s="3">
        <f t="shared" si="79"/>
        <v>6</v>
      </c>
      <c r="Z42" s="4">
        <v>176</v>
      </c>
      <c r="AA42" s="4" t="s">
        <v>59</v>
      </c>
      <c r="AB42" s="4">
        <f t="shared" si="85"/>
        <v>125</v>
      </c>
      <c r="AC42" s="6">
        <f t="shared" si="85"/>
        <v>520</v>
      </c>
      <c r="AD42" s="4" t="s">
        <v>60</v>
      </c>
      <c r="AE42">
        <v>1.8200000000000001E-2</v>
      </c>
      <c r="AF42">
        <v>1.82999999999999E-2</v>
      </c>
      <c r="AG42">
        <v>1.67E-2</v>
      </c>
      <c r="AH42" s="6">
        <f t="shared" si="64"/>
        <v>1.7733333333333299E-2</v>
      </c>
      <c r="AI42">
        <f t="shared" si="65"/>
        <v>8.9628864398321893E-4</v>
      </c>
      <c r="AJ42">
        <f t="shared" si="66"/>
        <v>5.0542592705820715</v>
      </c>
      <c r="AW42" s="3">
        <f t="shared" si="80"/>
        <v>6</v>
      </c>
      <c r="AX42" s="4">
        <v>176</v>
      </c>
      <c r="AY42" s="4" t="s">
        <v>42</v>
      </c>
      <c r="AZ42" s="4">
        <f t="shared" si="86"/>
        <v>125</v>
      </c>
      <c r="BA42" s="6">
        <f t="shared" si="86"/>
        <v>520</v>
      </c>
      <c r="BB42" s="4" t="s">
        <v>39</v>
      </c>
      <c r="BC42" s="52">
        <v>1.55E-2</v>
      </c>
      <c r="BD42" s="52">
        <v>1.6500000000000001E-2</v>
      </c>
      <c r="BE42" s="52">
        <v>1.84E-2</v>
      </c>
      <c r="BF42" s="6">
        <f t="shared" si="67"/>
        <v>1.6799999999999999E-2</v>
      </c>
      <c r="BG42">
        <f t="shared" si="68"/>
        <v>1.4730919862656234E-3</v>
      </c>
      <c r="BH42">
        <f t="shared" si="69"/>
        <v>8.7684046801525213</v>
      </c>
      <c r="CE42" s="3">
        <f t="shared" si="81"/>
        <v>6</v>
      </c>
      <c r="CF42" s="3">
        <v>176</v>
      </c>
      <c r="CG42" s="4" t="s">
        <v>113</v>
      </c>
      <c r="CH42" s="4">
        <f t="shared" si="87"/>
        <v>125</v>
      </c>
      <c r="CI42" s="6">
        <f t="shared" si="87"/>
        <v>520</v>
      </c>
      <c r="CJ42" s="4" t="s">
        <v>108</v>
      </c>
      <c r="CK42">
        <v>2.0999999999999901E-2</v>
      </c>
      <c r="CL42">
        <v>1.95E-2</v>
      </c>
      <c r="CM42">
        <v>2.0399999999999901E-2</v>
      </c>
      <c r="CN42" s="6">
        <f t="shared" si="70"/>
        <v>2.0299999999999933E-2</v>
      </c>
      <c r="CO42">
        <f t="shared" si="71"/>
        <v>7.5498344352702238E-4</v>
      </c>
      <c r="CP42">
        <f t="shared" si="72"/>
        <v>3.7191302636799253</v>
      </c>
      <c r="DC42" s="3">
        <f t="shared" si="82"/>
        <v>6</v>
      </c>
      <c r="DD42" s="3">
        <v>176</v>
      </c>
      <c r="DE42" s="4" t="s">
        <v>59</v>
      </c>
      <c r="DF42" s="4">
        <f t="shared" si="88"/>
        <v>125</v>
      </c>
      <c r="DG42" s="6">
        <f t="shared" si="88"/>
        <v>520</v>
      </c>
      <c r="DH42" s="4" t="s">
        <v>58</v>
      </c>
      <c r="DI42">
        <v>2.3E-2</v>
      </c>
      <c r="DJ42">
        <v>2.23E-2</v>
      </c>
      <c r="DK42">
        <v>2.2499999999999999E-2</v>
      </c>
      <c r="DL42" s="6">
        <f t="shared" si="73"/>
        <v>2.2599999999999999E-2</v>
      </c>
      <c r="DM42">
        <f t="shared" si="74"/>
        <v>3.6055512754639871E-4</v>
      </c>
      <c r="DN42">
        <f t="shared" si="75"/>
        <v>1.5953766705592862</v>
      </c>
      <c r="EA42" s="3">
        <f t="shared" si="83"/>
        <v>6</v>
      </c>
      <c r="EB42" s="4">
        <v>176</v>
      </c>
      <c r="EC42" s="4" t="s">
        <v>42</v>
      </c>
      <c r="ED42" s="4">
        <f t="shared" si="89"/>
        <v>125</v>
      </c>
      <c r="EE42" s="6">
        <f t="shared" si="89"/>
        <v>520</v>
      </c>
      <c r="EF42" s="4" t="s">
        <v>37</v>
      </c>
      <c r="EG42" s="52">
        <v>1.02999999999999E-2</v>
      </c>
      <c r="EH42" s="52">
        <v>2.1100000000000001E-2</v>
      </c>
      <c r="EI42" s="52">
        <v>2.0699999999999899E-2</v>
      </c>
      <c r="EJ42" s="6">
        <f t="shared" si="76"/>
        <v>1.73666666666666E-2</v>
      </c>
      <c r="EK42">
        <f t="shared" si="77"/>
        <v>6.123180001709385E-3</v>
      </c>
      <c r="EL42">
        <f t="shared" si="78"/>
        <v>35.258234174910221</v>
      </c>
      <c r="FA42" t="s">
        <v>154</v>
      </c>
    </row>
    <row r="43" spans="1:158">
      <c r="A43" s="3">
        <f t="shared" si="60"/>
        <v>23</v>
      </c>
      <c r="B43" s="4">
        <v>176</v>
      </c>
      <c r="C43" s="4" t="s">
        <v>109</v>
      </c>
      <c r="D43" s="4">
        <f t="shared" si="84"/>
        <v>62.5</v>
      </c>
      <c r="E43" s="6">
        <f t="shared" si="84"/>
        <v>260</v>
      </c>
      <c r="F43" s="4" t="s">
        <v>132</v>
      </c>
      <c r="G43">
        <v>1.24E-2</v>
      </c>
      <c r="H43">
        <v>1.2999999999999999E-2</v>
      </c>
      <c r="I43">
        <v>1.26E-2</v>
      </c>
      <c r="J43" s="6">
        <f t="shared" si="61"/>
        <v>1.2666666666666666E-2</v>
      </c>
      <c r="K43">
        <f t="shared" si="62"/>
        <v>3.055050463303892E-4</v>
      </c>
      <c r="L43">
        <f t="shared" si="63"/>
        <v>2.4118819447135991</v>
      </c>
      <c r="Y43" s="3">
        <f t="shared" si="79"/>
        <v>7</v>
      </c>
      <c r="Z43" s="4">
        <v>176</v>
      </c>
      <c r="AA43" s="4" t="s">
        <v>59</v>
      </c>
      <c r="AB43" s="4">
        <f t="shared" si="85"/>
        <v>62.5</v>
      </c>
      <c r="AC43" s="6">
        <f t="shared" si="85"/>
        <v>260</v>
      </c>
      <c r="AD43" s="4" t="s">
        <v>60</v>
      </c>
      <c r="AE43">
        <v>1.09999999999999E-2</v>
      </c>
      <c r="AF43">
        <v>1.1599999999999999E-2</v>
      </c>
      <c r="AG43">
        <v>1.09E-2</v>
      </c>
      <c r="AH43" s="6">
        <f t="shared" si="64"/>
        <v>1.1166666666666632E-2</v>
      </c>
      <c r="AI43">
        <f t="shared" si="65"/>
        <v>3.7859388972003971E-4</v>
      </c>
      <c r="AJ43">
        <f t="shared" si="66"/>
        <v>3.3903930422690229</v>
      </c>
      <c r="AW43" s="3">
        <f t="shared" si="80"/>
        <v>7</v>
      </c>
      <c r="AX43" s="4">
        <v>176</v>
      </c>
      <c r="AY43" s="4" t="s">
        <v>42</v>
      </c>
      <c r="AZ43" s="4">
        <f t="shared" si="86"/>
        <v>62.5</v>
      </c>
      <c r="BA43" s="6">
        <f t="shared" si="86"/>
        <v>260</v>
      </c>
      <c r="BB43" s="4" t="s">
        <v>39</v>
      </c>
      <c r="BC43" s="52">
        <v>1.04E-2</v>
      </c>
      <c r="BD43" s="52">
        <v>1.0099999999999901E-2</v>
      </c>
      <c r="BE43" s="52">
        <v>1.0200000000000001E-2</v>
      </c>
      <c r="BF43" s="6">
        <f t="shared" si="67"/>
        <v>1.0233333333333301E-2</v>
      </c>
      <c r="BG43">
        <f t="shared" si="68"/>
        <v>1.5275252316523764E-4</v>
      </c>
      <c r="BH43">
        <f t="shared" si="69"/>
        <v>1.4926956661098187</v>
      </c>
      <c r="CE43" s="3">
        <f t="shared" si="81"/>
        <v>7</v>
      </c>
      <c r="CF43" s="3">
        <v>176</v>
      </c>
      <c r="CG43" s="4" t="s">
        <v>113</v>
      </c>
      <c r="CH43" s="4">
        <f t="shared" si="87"/>
        <v>62.5</v>
      </c>
      <c r="CI43" s="6">
        <f t="shared" si="87"/>
        <v>260</v>
      </c>
      <c r="CJ43" s="4" t="s">
        <v>108</v>
      </c>
      <c r="CK43">
        <v>1.6099999999999899E-2</v>
      </c>
      <c r="CL43">
        <v>1.6799999999999999E-2</v>
      </c>
      <c r="CM43">
        <v>1.6299999999999999E-2</v>
      </c>
      <c r="CN43" s="6">
        <f t="shared" si="70"/>
        <v>1.6399999999999967E-2</v>
      </c>
      <c r="CO43">
        <f t="shared" si="71"/>
        <v>3.6055512754644057E-4</v>
      </c>
      <c r="CP43">
        <f t="shared" si="72"/>
        <v>2.1985068752831785</v>
      </c>
      <c r="DC43" s="3">
        <f t="shared" si="82"/>
        <v>7</v>
      </c>
      <c r="DD43" s="3">
        <v>176</v>
      </c>
      <c r="DE43" s="4" t="s">
        <v>59</v>
      </c>
      <c r="DF43" s="4">
        <f t="shared" si="88"/>
        <v>62.5</v>
      </c>
      <c r="DG43" s="6">
        <f t="shared" si="88"/>
        <v>260</v>
      </c>
      <c r="DH43" s="4" t="s">
        <v>58</v>
      </c>
      <c r="DI43">
        <v>1.7299999999999999E-2</v>
      </c>
      <c r="DJ43">
        <v>2.01E-2</v>
      </c>
      <c r="DK43">
        <v>1.8699999999999901E-2</v>
      </c>
      <c r="DL43" s="6">
        <f t="shared" si="73"/>
        <v>1.8699999999999967E-2</v>
      </c>
      <c r="DM43">
        <f t="shared" si="74"/>
        <v>1.4000000000000002E-3</v>
      </c>
      <c r="DN43">
        <f t="shared" si="75"/>
        <v>7.4866310160427956</v>
      </c>
      <c r="EA43" s="3">
        <f t="shared" si="83"/>
        <v>7</v>
      </c>
      <c r="EB43" s="4">
        <v>176</v>
      </c>
      <c r="EC43" s="4" t="s">
        <v>42</v>
      </c>
      <c r="ED43" s="4">
        <f t="shared" si="89"/>
        <v>62.5</v>
      </c>
      <c r="EE43" s="6">
        <f t="shared" si="89"/>
        <v>260</v>
      </c>
      <c r="EF43" s="4" t="s">
        <v>37</v>
      </c>
      <c r="EG43" s="52">
        <v>1.6299999999999999E-2</v>
      </c>
      <c r="EH43" s="52">
        <v>1.5699999999999999E-2</v>
      </c>
      <c r="EI43" s="52">
        <v>1.39999999999999E-2</v>
      </c>
      <c r="EJ43" s="6">
        <f t="shared" si="76"/>
        <v>1.5333333333333301E-2</v>
      </c>
      <c r="EK43">
        <f t="shared" si="77"/>
        <v>1.1930353445449406E-3</v>
      </c>
      <c r="EL43">
        <f t="shared" si="78"/>
        <v>7.7806652905104983</v>
      </c>
      <c r="FA43" t="s">
        <v>150</v>
      </c>
      <c r="FB43" t="s">
        <v>151</v>
      </c>
    </row>
    <row r="44" spans="1:158">
      <c r="A44" s="3">
        <f t="shared" si="60"/>
        <v>24</v>
      </c>
      <c r="B44" s="4">
        <v>176</v>
      </c>
      <c r="C44" s="4" t="s">
        <v>109</v>
      </c>
      <c r="D44" s="4">
        <f t="shared" si="84"/>
        <v>31.25</v>
      </c>
      <c r="E44" s="6">
        <f t="shared" si="84"/>
        <v>130</v>
      </c>
      <c r="F44" s="4" t="s">
        <v>132</v>
      </c>
      <c r="G44">
        <v>8.8000000000000005E-3</v>
      </c>
      <c r="H44">
        <v>9.09999999999999E-3</v>
      </c>
      <c r="I44">
        <v>8.5999999999999896E-3</v>
      </c>
      <c r="J44" s="6">
        <f t="shared" si="61"/>
        <v>8.8333333333333267E-3</v>
      </c>
      <c r="K44">
        <f t="shared" si="62"/>
        <v>2.516611478423578E-4</v>
      </c>
      <c r="L44">
        <f t="shared" si="63"/>
        <v>2.84899412651726</v>
      </c>
      <c r="Y44" s="3">
        <f t="shared" si="79"/>
        <v>8</v>
      </c>
      <c r="Z44" s="4">
        <v>176</v>
      </c>
      <c r="AA44" s="4" t="s">
        <v>59</v>
      </c>
      <c r="AB44" s="4">
        <f t="shared" si="85"/>
        <v>31.25</v>
      </c>
      <c r="AC44" s="6">
        <f t="shared" si="85"/>
        <v>130</v>
      </c>
      <c r="AD44" s="4" t="s">
        <v>60</v>
      </c>
      <c r="AE44">
        <v>8.5999999999999896E-3</v>
      </c>
      <c r="AF44">
        <v>8.3999999999999908E-3</v>
      </c>
      <c r="AG44">
        <v>9.1999999999999998E-3</v>
      </c>
      <c r="AH44" s="6">
        <f t="shared" si="64"/>
        <v>8.7333333333333273E-3</v>
      </c>
      <c r="AI44">
        <f t="shared" si="65"/>
        <v>4.1633319989323175E-4</v>
      </c>
      <c r="AJ44">
        <f t="shared" si="66"/>
        <v>4.7671740445789927</v>
      </c>
      <c r="AW44" s="3">
        <f t="shared" si="80"/>
        <v>8</v>
      </c>
      <c r="AX44" s="4">
        <v>176</v>
      </c>
      <c r="AY44" s="4" t="s">
        <v>42</v>
      </c>
      <c r="AZ44" s="4">
        <f t="shared" si="86"/>
        <v>31.25</v>
      </c>
      <c r="BA44" s="6">
        <f t="shared" si="86"/>
        <v>130</v>
      </c>
      <c r="BB44" s="4" t="s">
        <v>39</v>
      </c>
      <c r="BC44" s="52">
        <v>1.8499999999999999E-2</v>
      </c>
      <c r="BD44" s="52">
        <v>7.4999999999999997E-3</v>
      </c>
      <c r="BE44" s="52">
        <v>7.09999999999999E-3</v>
      </c>
      <c r="BF44" s="6">
        <f t="shared" si="67"/>
        <v>1.1033333333333331E-2</v>
      </c>
      <c r="BG44">
        <f t="shared" si="68"/>
        <v>6.469415223444336E-3</v>
      </c>
      <c r="BH44">
        <f t="shared" si="69"/>
        <v>58.635183294057434</v>
      </c>
      <c r="CE44" s="3">
        <f t="shared" si="81"/>
        <v>8</v>
      </c>
      <c r="CF44" s="3">
        <v>176</v>
      </c>
      <c r="CG44" s="4" t="s">
        <v>113</v>
      </c>
      <c r="CH44" s="4">
        <f t="shared" si="87"/>
        <v>31.25</v>
      </c>
      <c r="CI44" s="6">
        <f t="shared" si="87"/>
        <v>130</v>
      </c>
      <c r="CJ44" s="4" t="s">
        <v>108</v>
      </c>
      <c r="CK44">
        <v>1.4099999999999901E-2</v>
      </c>
      <c r="CL44">
        <v>1.4500000000000001E-2</v>
      </c>
      <c r="CM44">
        <v>1.41999999999999E-2</v>
      </c>
      <c r="CN44" s="6">
        <f t="shared" si="70"/>
        <v>1.4266666666666601E-2</v>
      </c>
      <c r="CO44">
        <f t="shared" si="71"/>
        <v>2.0816659994666938E-4</v>
      </c>
      <c r="CP44">
        <f t="shared" si="72"/>
        <v>1.4591116818691847</v>
      </c>
      <c r="DC44" s="3">
        <f t="shared" si="82"/>
        <v>8</v>
      </c>
      <c r="DD44" s="3">
        <v>176</v>
      </c>
      <c r="DE44" s="4" t="s">
        <v>59</v>
      </c>
      <c r="DF44" s="4">
        <f t="shared" si="88"/>
        <v>31.25</v>
      </c>
      <c r="DG44" s="6">
        <f t="shared" si="88"/>
        <v>130</v>
      </c>
      <c r="DH44" s="4" t="s">
        <v>58</v>
      </c>
      <c r="DI44">
        <v>1.5900000000000001E-2</v>
      </c>
      <c r="DJ44">
        <v>1.7000000000000001E-2</v>
      </c>
      <c r="DK44">
        <v>1.6E-2</v>
      </c>
      <c r="DL44" s="6">
        <f t="shared" si="73"/>
        <v>1.6299999999999999E-2</v>
      </c>
      <c r="DM44">
        <f t="shared" si="74"/>
        <v>6.0827625302982229E-4</v>
      </c>
      <c r="DN44">
        <f t="shared" si="75"/>
        <v>3.7317561535571926</v>
      </c>
      <c r="EA44" s="3">
        <f t="shared" si="83"/>
        <v>8</v>
      </c>
      <c r="EB44" s="4">
        <v>176</v>
      </c>
      <c r="EC44" s="4" t="s">
        <v>42</v>
      </c>
      <c r="ED44" s="4">
        <f t="shared" si="89"/>
        <v>31.25</v>
      </c>
      <c r="EE44" s="6">
        <f t="shared" si="89"/>
        <v>130</v>
      </c>
      <c r="EF44" s="4" t="s">
        <v>37</v>
      </c>
      <c r="EG44" s="52">
        <v>8.0000000000000002E-3</v>
      </c>
      <c r="EH44" s="52">
        <v>7.6999999999999898E-3</v>
      </c>
      <c r="EI44" s="52">
        <v>7.4000000000000003E-3</v>
      </c>
      <c r="EJ44" s="6">
        <f t="shared" si="76"/>
        <v>7.6999999999999976E-3</v>
      </c>
      <c r="EK44">
        <f t="shared" si="77"/>
        <v>2.9999999999999992E-4</v>
      </c>
      <c r="EL44">
        <f t="shared" si="78"/>
        <v>3.8961038961038961</v>
      </c>
      <c r="FA44">
        <v>5.3333333333333297E-3</v>
      </c>
      <c r="FB44">
        <v>1.8199999999999966E-2</v>
      </c>
    </row>
    <row r="45" spans="1:158">
      <c r="A45" s="3">
        <f t="shared" si="60"/>
        <v>25</v>
      </c>
      <c r="B45" s="4">
        <v>176</v>
      </c>
      <c r="C45" s="4" t="s">
        <v>109</v>
      </c>
      <c r="D45" s="4">
        <f t="shared" si="84"/>
        <v>15.625</v>
      </c>
      <c r="E45" s="6">
        <f t="shared" si="84"/>
        <v>65</v>
      </c>
      <c r="F45" s="4" t="s">
        <v>132</v>
      </c>
      <c r="G45">
        <v>7.1999999999999998E-3</v>
      </c>
      <c r="H45">
        <v>6.6999999999999898E-3</v>
      </c>
      <c r="I45">
        <v>6.8999999999999903E-3</v>
      </c>
      <c r="J45" s="6">
        <f t="shared" si="61"/>
        <v>6.9333333333333261E-3</v>
      </c>
      <c r="K45">
        <f t="shared" si="62"/>
        <v>2.516611478423636E-4</v>
      </c>
      <c r="L45">
        <f t="shared" si="63"/>
        <v>3.6297280938802481</v>
      </c>
      <c r="Y45" s="3">
        <f t="shared" si="79"/>
        <v>9</v>
      </c>
      <c r="Z45" s="4">
        <v>176</v>
      </c>
      <c r="AA45" s="4" t="s">
        <v>59</v>
      </c>
      <c r="AB45" s="4">
        <f t="shared" si="85"/>
        <v>15.625</v>
      </c>
      <c r="AC45" s="6">
        <f t="shared" si="85"/>
        <v>65</v>
      </c>
      <c r="AD45" s="4" t="s">
        <v>60</v>
      </c>
      <c r="AE45">
        <v>6.6999999999999898E-3</v>
      </c>
      <c r="AF45">
        <v>6.7999999999999996E-3</v>
      </c>
      <c r="AG45">
        <v>6.5999999999999904E-3</v>
      </c>
      <c r="AH45" s="6">
        <f t="shared" si="64"/>
        <v>6.6999999999999933E-3</v>
      </c>
      <c r="AI45">
        <f t="shared" si="65"/>
        <v>1.000000000000046E-4</v>
      </c>
      <c r="AJ45">
        <f t="shared" si="66"/>
        <v>1.4925373134329059</v>
      </c>
      <c r="AW45" s="3">
        <f t="shared" si="80"/>
        <v>9</v>
      </c>
      <c r="AX45" s="4">
        <v>176</v>
      </c>
      <c r="AY45" s="4" t="s">
        <v>42</v>
      </c>
      <c r="AZ45" s="4">
        <f t="shared" si="86"/>
        <v>15.625</v>
      </c>
      <c r="BA45" s="6">
        <f t="shared" si="86"/>
        <v>65</v>
      </c>
      <c r="BB45" s="4" t="s">
        <v>39</v>
      </c>
      <c r="BC45" s="52">
        <v>6.1999999999999998E-3</v>
      </c>
      <c r="BD45" s="52">
        <v>5.9999999999999897E-3</v>
      </c>
      <c r="BE45" s="52">
        <v>5.6999999999999898E-3</v>
      </c>
      <c r="BF45" s="6">
        <f t="shared" si="67"/>
        <v>5.9666666666666592E-3</v>
      </c>
      <c r="BG45">
        <f t="shared" si="68"/>
        <v>2.5166114784236295E-4</v>
      </c>
      <c r="BH45">
        <f t="shared" si="69"/>
        <v>4.2177846007099982</v>
      </c>
      <c r="CE45" s="3">
        <f t="shared" si="81"/>
        <v>9</v>
      </c>
      <c r="CF45" s="3">
        <v>176</v>
      </c>
      <c r="CG45" s="4" t="s">
        <v>113</v>
      </c>
      <c r="CH45" s="4">
        <f t="shared" si="87"/>
        <v>15.625</v>
      </c>
      <c r="CI45" s="6">
        <f t="shared" si="87"/>
        <v>65</v>
      </c>
      <c r="CJ45" s="4" t="s">
        <v>108</v>
      </c>
      <c r="CK45">
        <v>1.26E-2</v>
      </c>
      <c r="CL45">
        <v>1.12E-2</v>
      </c>
      <c r="CM45">
        <v>1.32E-2</v>
      </c>
      <c r="CN45" s="6">
        <f t="shared" si="70"/>
        <v>1.2333333333333335E-2</v>
      </c>
      <c r="CO45">
        <f t="shared" si="71"/>
        <v>1.0263202878893769E-3</v>
      </c>
      <c r="CP45">
        <f t="shared" si="72"/>
        <v>8.3215158477517033</v>
      </c>
      <c r="DC45" s="3">
        <f t="shared" si="82"/>
        <v>9</v>
      </c>
      <c r="DD45" s="3">
        <v>176</v>
      </c>
      <c r="DE45" s="4" t="s">
        <v>59</v>
      </c>
      <c r="DF45" s="4">
        <f t="shared" si="88"/>
        <v>15.625</v>
      </c>
      <c r="DG45" s="6">
        <f t="shared" si="88"/>
        <v>65</v>
      </c>
      <c r="DH45" s="4" t="s">
        <v>58</v>
      </c>
      <c r="DI45">
        <v>1.55E-2</v>
      </c>
      <c r="DJ45">
        <v>1.2999999999999901E-2</v>
      </c>
      <c r="DK45">
        <v>1.4699999999999901E-2</v>
      </c>
      <c r="DL45" s="6">
        <f t="shared" si="73"/>
        <v>1.4399999999999934E-2</v>
      </c>
      <c r="DM45">
        <f t="shared" si="74"/>
        <v>1.2767145334804135E-3</v>
      </c>
      <c r="DN45">
        <f t="shared" si="75"/>
        <v>8.8660731491695781</v>
      </c>
      <c r="EA45" s="3">
        <f t="shared" si="83"/>
        <v>9</v>
      </c>
      <c r="EB45" s="4">
        <v>176</v>
      </c>
      <c r="EC45" s="4" t="s">
        <v>42</v>
      </c>
      <c r="ED45" s="4">
        <f t="shared" si="89"/>
        <v>15.625</v>
      </c>
      <c r="EE45">
        <f t="shared" si="89"/>
        <v>65</v>
      </c>
      <c r="EF45" s="4" t="s">
        <v>37</v>
      </c>
      <c r="EG45" s="52">
        <v>1.21E-2</v>
      </c>
      <c r="EH45" s="52">
        <v>1.2200000000000001E-2</v>
      </c>
      <c r="EI45" s="52">
        <v>1.33999999999999E-2</v>
      </c>
      <c r="EJ45">
        <f t="shared" si="76"/>
        <v>1.2566666666666634E-2</v>
      </c>
      <c r="EK45">
        <f t="shared" si="77"/>
        <v>7.2341781380696568E-4</v>
      </c>
      <c r="EL45">
        <f t="shared" si="78"/>
        <v>5.7566404281721555</v>
      </c>
      <c r="FA45">
        <v>4.9666666666666635E-3</v>
      </c>
      <c r="FB45">
        <v>1.3866666666666666E-2</v>
      </c>
    </row>
    <row r="46" spans="1:158">
      <c r="A46" s="3">
        <f t="shared" si="60"/>
        <v>26</v>
      </c>
      <c r="B46" s="4">
        <v>176</v>
      </c>
      <c r="C46" s="4" t="s">
        <v>109</v>
      </c>
      <c r="D46" s="4">
        <f t="shared" si="84"/>
        <v>7.8125</v>
      </c>
      <c r="E46" s="6">
        <f t="shared" si="84"/>
        <v>32.5</v>
      </c>
      <c r="F46" s="4" t="s">
        <v>132</v>
      </c>
      <c r="G46">
        <v>6.1999999999999998E-3</v>
      </c>
      <c r="H46">
        <v>5.8999999999999999E-3</v>
      </c>
      <c r="I46">
        <v>7.3000000000000001E-3</v>
      </c>
      <c r="J46" s="6">
        <f t="shared" si="61"/>
        <v>6.4666666666666666E-3</v>
      </c>
      <c r="K46">
        <f t="shared" si="62"/>
        <v>7.3711147958319947E-4</v>
      </c>
      <c r="L46">
        <f t="shared" si="63"/>
        <v>11.39863112757525</v>
      </c>
      <c r="Y46" s="3">
        <f t="shared" si="79"/>
        <v>10</v>
      </c>
      <c r="Z46" s="4">
        <v>176</v>
      </c>
      <c r="AA46" s="4" t="s">
        <v>59</v>
      </c>
      <c r="AB46" s="4">
        <f t="shared" si="85"/>
        <v>7.8125</v>
      </c>
      <c r="AC46" s="6">
        <f t="shared" si="85"/>
        <v>32.5</v>
      </c>
      <c r="AD46" s="4" t="s">
        <v>60</v>
      </c>
      <c r="AE46">
        <v>5.9999999999999897E-3</v>
      </c>
      <c r="AF46">
        <v>6.1999999999999998E-3</v>
      </c>
      <c r="AG46">
        <v>5.4999999999999901E-3</v>
      </c>
      <c r="AH46" s="6">
        <f t="shared" si="64"/>
        <v>5.8999999999999929E-3</v>
      </c>
      <c r="AI46">
        <f t="shared" si="65"/>
        <v>3.6055512754640289E-4</v>
      </c>
      <c r="AJ46">
        <f t="shared" si="66"/>
        <v>6.1111038567187004</v>
      </c>
      <c r="AW46" s="3">
        <f t="shared" si="80"/>
        <v>10</v>
      </c>
      <c r="AX46" s="4">
        <v>176</v>
      </c>
      <c r="AY46" s="4" t="s">
        <v>42</v>
      </c>
      <c r="AZ46" s="4">
        <f t="shared" si="86"/>
        <v>7.8125</v>
      </c>
      <c r="BA46">
        <f t="shared" si="86"/>
        <v>32.5</v>
      </c>
      <c r="BB46" s="4" t="s">
        <v>39</v>
      </c>
      <c r="BC46" s="52">
        <v>6.7999999999999996E-3</v>
      </c>
      <c r="BD46" s="52">
        <v>5.9999999999999897E-3</v>
      </c>
      <c r="BE46" s="52">
        <v>5.5999999999999999E-3</v>
      </c>
      <c r="BF46">
        <f t="shared" si="67"/>
        <v>6.13333333333333E-3</v>
      </c>
      <c r="BG46">
        <f t="shared" si="68"/>
        <v>6.110100926607796E-4</v>
      </c>
      <c r="BH46">
        <f t="shared" si="69"/>
        <v>9.9621210759909768</v>
      </c>
      <c r="CE46" s="3">
        <f t="shared" si="81"/>
        <v>10</v>
      </c>
      <c r="CF46" s="3">
        <v>176</v>
      </c>
      <c r="CG46" s="4" t="s">
        <v>113</v>
      </c>
      <c r="CH46" s="4">
        <f t="shared" si="87"/>
        <v>7.8125</v>
      </c>
      <c r="CI46" s="4">
        <f t="shared" si="87"/>
        <v>32.5</v>
      </c>
      <c r="CJ46" s="4" t="s">
        <v>108</v>
      </c>
      <c r="CK46">
        <v>1.2500000000000001E-2</v>
      </c>
      <c r="CL46">
        <v>1.32E-2</v>
      </c>
      <c r="CM46">
        <v>1.4099999999999901E-2</v>
      </c>
      <c r="CN46">
        <f t="shared" si="70"/>
        <v>1.3266666666666635E-2</v>
      </c>
      <c r="CO46">
        <f t="shared" si="71"/>
        <v>8.0208062770101242E-4</v>
      </c>
      <c r="CP46">
        <f t="shared" si="72"/>
        <v>6.0458338771433242</v>
      </c>
      <c r="DC46" s="3">
        <f t="shared" si="82"/>
        <v>10</v>
      </c>
      <c r="DD46" s="3">
        <v>176</v>
      </c>
      <c r="DE46" s="4" t="s">
        <v>59</v>
      </c>
      <c r="DF46" s="4">
        <f t="shared" si="88"/>
        <v>7.8125</v>
      </c>
      <c r="DG46" s="4">
        <f t="shared" si="88"/>
        <v>32.5</v>
      </c>
      <c r="DH46" s="4" t="s">
        <v>58</v>
      </c>
      <c r="DI46">
        <v>1.47E-2</v>
      </c>
      <c r="DJ46">
        <v>1.50999999999999E-2</v>
      </c>
      <c r="DK46">
        <v>1.8099999999999901E-2</v>
      </c>
      <c r="DL46">
        <f t="shared" si="73"/>
        <v>1.5966666666666601E-2</v>
      </c>
      <c r="DM46">
        <f t="shared" si="74"/>
        <v>1.8583146486354804E-3</v>
      </c>
      <c r="DN46">
        <f t="shared" si="75"/>
        <v>11.638713874543766</v>
      </c>
      <c r="EA46" s="3">
        <f t="shared" si="83"/>
        <v>10</v>
      </c>
      <c r="EB46" s="4">
        <v>176</v>
      </c>
      <c r="EC46" s="4" t="s">
        <v>42</v>
      </c>
      <c r="ED46" s="4">
        <f t="shared" si="89"/>
        <v>7.8125</v>
      </c>
      <c r="EE46">
        <f t="shared" si="89"/>
        <v>32.5</v>
      </c>
      <c r="EF46" s="4" t="s">
        <v>37</v>
      </c>
      <c r="EG46" s="52">
        <v>1.0999999999999999E-2</v>
      </c>
      <c r="EH46" s="52">
        <v>1.09E-2</v>
      </c>
      <c r="EI46" s="52">
        <v>1.02999999999999E-2</v>
      </c>
      <c r="EJ46">
        <f t="shared" si="76"/>
        <v>1.0733333333333298E-2</v>
      </c>
      <c r="EK46">
        <f t="shared" si="77"/>
        <v>3.7859388972007554E-4</v>
      </c>
      <c r="EL46">
        <f t="shared" si="78"/>
        <v>3.5272722644727654</v>
      </c>
      <c r="FA46">
        <v>5.6333333333333305E-3</v>
      </c>
      <c r="FB46">
        <v>1.1866666666666631E-2</v>
      </c>
    </row>
    <row r="47" spans="1:158">
      <c r="A47" s="3">
        <f t="shared" si="60"/>
        <v>27</v>
      </c>
      <c r="B47" s="4">
        <v>176</v>
      </c>
      <c r="C47" s="4" t="s">
        <v>109</v>
      </c>
      <c r="D47" s="4">
        <f t="shared" si="84"/>
        <v>3.90625</v>
      </c>
      <c r="E47" s="4">
        <f t="shared" si="84"/>
        <v>16.25</v>
      </c>
      <c r="F47" s="4" t="s">
        <v>132</v>
      </c>
      <c r="G47">
        <v>5.9999999999999897E-3</v>
      </c>
      <c r="H47">
        <v>5.8999999999999903E-3</v>
      </c>
      <c r="I47">
        <v>7.6999999999999898E-3</v>
      </c>
      <c r="J47">
        <f t="shared" si="61"/>
        <v>6.5333333333333242E-3</v>
      </c>
      <c r="K47">
        <f t="shared" si="62"/>
        <v>1.0115993936995677E-3</v>
      </c>
      <c r="L47">
        <f t="shared" si="63"/>
        <v>15.48366418927912</v>
      </c>
      <c r="Y47" s="3">
        <f t="shared" si="79"/>
        <v>11</v>
      </c>
      <c r="Z47" s="4">
        <v>176</v>
      </c>
      <c r="AA47" s="4" t="s">
        <v>59</v>
      </c>
      <c r="AB47" s="4">
        <f t="shared" si="85"/>
        <v>3.90625</v>
      </c>
      <c r="AC47" s="4">
        <f t="shared" si="85"/>
        <v>16.25</v>
      </c>
      <c r="AD47" s="4" t="s">
        <v>60</v>
      </c>
      <c r="AE47">
        <v>6.4000000000000003E-3</v>
      </c>
      <c r="AF47">
        <v>6.6E-3</v>
      </c>
      <c r="AG47">
        <v>5.7999999999999996E-3</v>
      </c>
      <c r="AH47">
        <f t="shared" si="64"/>
        <v>6.2666666666666669E-3</v>
      </c>
      <c r="AI47">
        <f t="shared" si="65"/>
        <v>4.1633319989322682E-4</v>
      </c>
      <c r="AJ47">
        <f t="shared" si="66"/>
        <v>6.6436148919131934</v>
      </c>
      <c r="AW47" s="3">
        <f t="shared" si="80"/>
        <v>11</v>
      </c>
      <c r="AX47" s="4">
        <v>176</v>
      </c>
      <c r="AY47" s="4" t="s">
        <v>42</v>
      </c>
      <c r="AZ47" s="4">
        <f t="shared" si="86"/>
        <v>3.90625</v>
      </c>
      <c r="BA47" s="4">
        <f t="shared" si="86"/>
        <v>16.25</v>
      </c>
      <c r="BB47" s="4" t="s">
        <v>39</v>
      </c>
      <c r="BC47" s="52">
        <v>7.1999999999999903E-3</v>
      </c>
      <c r="BD47" s="52">
        <v>5.8999999999999903E-3</v>
      </c>
      <c r="BE47" s="52">
        <v>5.5999999999999999E-3</v>
      </c>
      <c r="BF47">
        <f t="shared" si="67"/>
        <v>6.2333333333333268E-3</v>
      </c>
      <c r="BG47">
        <f t="shared" si="68"/>
        <v>8.5049005481153462E-4</v>
      </c>
      <c r="BH47">
        <f t="shared" si="69"/>
        <v>13.644225478259928</v>
      </c>
      <c r="CE47" s="3">
        <f t="shared" si="81"/>
        <v>11</v>
      </c>
      <c r="CF47" s="3">
        <v>176</v>
      </c>
      <c r="CG47" s="4" t="s">
        <v>113</v>
      </c>
      <c r="CH47" s="4">
        <f t="shared" si="87"/>
        <v>3.90625</v>
      </c>
      <c r="CI47" s="4">
        <f t="shared" si="87"/>
        <v>16.25</v>
      </c>
      <c r="CJ47" s="4" t="s">
        <v>108</v>
      </c>
      <c r="CK47">
        <v>1.04999999999999E-2</v>
      </c>
      <c r="CL47">
        <v>1.0800000000000001E-2</v>
      </c>
      <c r="CM47">
        <v>1.16999999999999E-2</v>
      </c>
      <c r="CN47">
        <f t="shared" si="70"/>
        <v>1.0999999999999933E-2</v>
      </c>
      <c r="CO47">
        <f t="shared" si="71"/>
        <v>6.2449979983982354E-4</v>
      </c>
      <c r="CP47">
        <f t="shared" si="72"/>
        <v>5.677270907634794</v>
      </c>
      <c r="DC47" s="3">
        <f t="shared" si="82"/>
        <v>11</v>
      </c>
      <c r="DD47" s="3">
        <v>176</v>
      </c>
      <c r="DE47" s="4" t="s">
        <v>59</v>
      </c>
      <c r="DF47" s="4">
        <f t="shared" si="88"/>
        <v>3.90625</v>
      </c>
      <c r="DG47" s="4">
        <f t="shared" si="88"/>
        <v>16.25</v>
      </c>
      <c r="DH47" s="4" t="s">
        <v>58</v>
      </c>
      <c r="DI47">
        <v>1.17E-2</v>
      </c>
      <c r="DJ47">
        <v>1.1599999999999999E-2</v>
      </c>
      <c r="DK47">
        <v>1.44E-2</v>
      </c>
      <c r="DL47">
        <f t="shared" si="73"/>
        <v>1.2566666666666665E-2</v>
      </c>
      <c r="DM47">
        <f t="shared" si="74"/>
        <v>1.588500340992514E-3</v>
      </c>
      <c r="DN47">
        <f t="shared" si="75"/>
        <v>12.640586267844942</v>
      </c>
      <c r="EA47" s="3">
        <f t="shared" si="83"/>
        <v>11</v>
      </c>
      <c r="EB47" s="4">
        <v>176</v>
      </c>
      <c r="EC47" s="4" t="s">
        <v>42</v>
      </c>
      <c r="ED47" s="4">
        <f t="shared" si="89"/>
        <v>3.90625</v>
      </c>
      <c r="EE47" s="4">
        <f t="shared" si="89"/>
        <v>16.25</v>
      </c>
      <c r="EF47" s="4" t="s">
        <v>37</v>
      </c>
      <c r="EG47" s="52">
        <v>1.01E-2</v>
      </c>
      <c r="EH47" s="52">
        <v>8.8000000000000005E-3</v>
      </c>
      <c r="EI47" s="52">
        <v>9.5999999999999905E-3</v>
      </c>
      <c r="EJ47">
        <f t="shared" si="76"/>
        <v>9.4999999999999963E-3</v>
      </c>
      <c r="EK47">
        <f t="shared" si="77"/>
        <v>6.5574385243019888E-4</v>
      </c>
      <c r="EL47">
        <f t="shared" si="78"/>
        <v>6.9025668676863061</v>
      </c>
      <c r="FA47">
        <v>5.2333333333333303E-3</v>
      </c>
      <c r="FB47">
        <v>1.1099999999999935E-2</v>
      </c>
    </row>
    <row r="48" spans="1:158">
      <c r="A48" s="3">
        <f t="shared" si="60"/>
        <v>28</v>
      </c>
      <c r="B48" s="4">
        <v>176</v>
      </c>
      <c r="C48" s="4" t="s">
        <v>109</v>
      </c>
      <c r="D48" s="4">
        <f t="shared" si="84"/>
        <v>1.953125</v>
      </c>
      <c r="E48" s="4">
        <f t="shared" si="84"/>
        <v>8.125</v>
      </c>
      <c r="F48" s="4" t="s">
        <v>132</v>
      </c>
      <c r="G48">
        <v>5.4000000000000003E-3</v>
      </c>
      <c r="H48">
        <v>5.7000000000000002E-3</v>
      </c>
      <c r="I48">
        <v>6.0000000000000001E-3</v>
      </c>
      <c r="J48">
        <f t="shared" si="61"/>
        <v>5.7000000000000002E-3</v>
      </c>
      <c r="K48">
        <f t="shared" si="62"/>
        <v>2.9999999999999992E-4</v>
      </c>
      <c r="L48">
        <f t="shared" si="63"/>
        <v>5.2631578947368407</v>
      </c>
      <c r="Y48" s="3">
        <f t="shared" si="79"/>
        <v>12</v>
      </c>
      <c r="Z48" s="4">
        <v>176</v>
      </c>
      <c r="AA48" s="4" t="s">
        <v>59</v>
      </c>
      <c r="AB48" s="4">
        <f t="shared" si="85"/>
        <v>1.953125</v>
      </c>
      <c r="AC48" s="4">
        <f t="shared" si="85"/>
        <v>8.125</v>
      </c>
      <c r="AD48" s="4" t="s">
        <v>60</v>
      </c>
      <c r="AE48">
        <v>5.8999999999999999E-3</v>
      </c>
      <c r="AF48">
        <v>5.8999999999999999E-3</v>
      </c>
      <c r="AG48">
        <v>4.9999999999999897E-3</v>
      </c>
      <c r="AH48">
        <f t="shared" si="64"/>
        <v>5.5999999999999965E-3</v>
      </c>
      <c r="AI48">
        <f t="shared" si="65"/>
        <v>5.1961524227066909E-4</v>
      </c>
      <c r="AJ48">
        <f t="shared" si="66"/>
        <v>9.2788436119762387</v>
      </c>
      <c r="AW48" s="3">
        <f t="shared" si="80"/>
        <v>12</v>
      </c>
      <c r="AX48" s="4">
        <v>176</v>
      </c>
      <c r="AY48" s="4" t="s">
        <v>42</v>
      </c>
      <c r="AZ48" s="4">
        <f t="shared" si="86"/>
        <v>1.953125</v>
      </c>
      <c r="BA48" s="4">
        <f t="shared" si="86"/>
        <v>8.125</v>
      </c>
      <c r="BB48" s="4" t="s">
        <v>39</v>
      </c>
      <c r="BC48" s="52">
        <v>7.09999999999999E-3</v>
      </c>
      <c r="BD48" s="52">
        <v>5.2999999999999896E-3</v>
      </c>
      <c r="BE48" s="52">
        <v>5.1999999999999902E-3</v>
      </c>
      <c r="BF48">
        <f t="shared" si="67"/>
        <v>5.8666666666666563E-3</v>
      </c>
      <c r="BG48">
        <f t="shared" si="68"/>
        <v>1.0692676621563628E-3</v>
      </c>
      <c r="BH48">
        <f t="shared" si="69"/>
        <v>18.226153332210764</v>
      </c>
      <c r="CE48" s="3">
        <f t="shared" si="81"/>
        <v>12</v>
      </c>
      <c r="CF48" s="3">
        <v>176</v>
      </c>
      <c r="CG48" s="4" t="s">
        <v>113</v>
      </c>
      <c r="CH48" s="4">
        <f t="shared" si="87"/>
        <v>1.953125</v>
      </c>
      <c r="CI48" s="4">
        <f t="shared" si="87"/>
        <v>8.125</v>
      </c>
      <c r="CJ48" s="4" t="s">
        <v>108</v>
      </c>
      <c r="CK48">
        <v>1.2500000000000001E-2</v>
      </c>
      <c r="CL48">
        <v>9.2999999999999992E-3</v>
      </c>
      <c r="CM48">
        <v>8.6999999999999994E-3</v>
      </c>
      <c r="CN48">
        <f t="shared" si="70"/>
        <v>1.0166666666666666E-2</v>
      </c>
      <c r="CO48">
        <f t="shared" si="71"/>
        <v>2.0428737928059422E-3</v>
      </c>
      <c r="CP48">
        <f t="shared" si="72"/>
        <v>20.093840584976483</v>
      </c>
      <c r="DC48" s="3">
        <f t="shared" si="82"/>
        <v>12</v>
      </c>
      <c r="DD48" s="3">
        <v>176</v>
      </c>
      <c r="DE48" s="4" t="s">
        <v>59</v>
      </c>
      <c r="DF48" s="4">
        <f t="shared" si="88"/>
        <v>1.953125</v>
      </c>
      <c r="DG48" s="4">
        <f t="shared" si="88"/>
        <v>8.125</v>
      </c>
      <c r="DH48" s="4" t="s">
        <v>58</v>
      </c>
      <c r="DI48">
        <v>1.0200000000000001E-2</v>
      </c>
      <c r="DJ48">
        <v>9.7000000000000003E-3</v>
      </c>
      <c r="DK48">
        <v>1.01999999999999E-2</v>
      </c>
      <c r="DL48">
        <f t="shared" si="73"/>
        <v>1.00333333333333E-2</v>
      </c>
      <c r="DM48">
        <f t="shared" si="74"/>
        <v>2.8867513459478411E-4</v>
      </c>
      <c r="DN48">
        <f t="shared" si="75"/>
        <v>2.8771608099148014</v>
      </c>
      <c r="EA48" s="3">
        <f t="shared" si="83"/>
        <v>12</v>
      </c>
      <c r="EB48" s="4">
        <v>176</v>
      </c>
      <c r="EC48" s="4" t="s">
        <v>42</v>
      </c>
      <c r="ED48" s="4">
        <f t="shared" si="89"/>
        <v>1.953125</v>
      </c>
      <c r="EE48" s="4">
        <f t="shared" si="89"/>
        <v>8.125</v>
      </c>
      <c r="EF48" s="4" t="s">
        <v>37</v>
      </c>
      <c r="EG48" s="52">
        <v>9.2999999999999992E-3</v>
      </c>
      <c r="EH48" s="52">
        <v>9.5999999999999905E-3</v>
      </c>
      <c r="EI48" s="52">
        <v>8.5000000000000006E-3</v>
      </c>
      <c r="EJ48">
        <f t="shared" si="76"/>
        <v>9.1333333333333301E-3</v>
      </c>
      <c r="EK48">
        <f t="shared" si="77"/>
        <v>5.6862407030772828E-4</v>
      </c>
      <c r="EL48">
        <f t="shared" si="78"/>
        <v>6.2258109887707498</v>
      </c>
      <c r="FA48">
        <v>5.9666666666666644E-3</v>
      </c>
      <c r="FB48">
        <v>1.2899999999999967E-2</v>
      </c>
    </row>
    <row r="49" spans="1:158">
      <c r="A49" s="3">
        <f t="shared" si="60"/>
        <v>29</v>
      </c>
      <c r="B49" s="4">
        <v>176</v>
      </c>
      <c r="C49" s="4" t="s">
        <v>109</v>
      </c>
      <c r="D49" s="4">
        <f t="shared" si="84"/>
        <v>0.9765625</v>
      </c>
      <c r="E49" s="4">
        <f t="shared" si="84"/>
        <v>4.0625</v>
      </c>
      <c r="F49" s="4" t="s">
        <v>132</v>
      </c>
      <c r="G49">
        <v>5.5999999999999999E-3</v>
      </c>
      <c r="H49">
        <v>5.7000000000000002E-3</v>
      </c>
      <c r="I49">
        <v>5.5999999999999999E-3</v>
      </c>
      <c r="J49">
        <f t="shared" si="61"/>
        <v>5.6333333333333339E-3</v>
      </c>
      <c r="K49">
        <f t="shared" si="62"/>
        <v>5.7735026918962727E-5</v>
      </c>
      <c r="L49">
        <f t="shared" si="63"/>
        <v>1.024882134656143</v>
      </c>
      <c r="Y49" s="3">
        <f t="shared" si="79"/>
        <v>13</v>
      </c>
      <c r="Z49" s="4">
        <v>176</v>
      </c>
      <c r="AA49" s="4" t="s">
        <v>59</v>
      </c>
      <c r="AB49" s="4">
        <f t="shared" si="85"/>
        <v>0.9765625</v>
      </c>
      <c r="AC49" s="4">
        <f t="shared" si="85"/>
        <v>4.0625</v>
      </c>
      <c r="AD49" s="4" t="s">
        <v>60</v>
      </c>
      <c r="AE49">
        <v>5.4999999999999901E-3</v>
      </c>
      <c r="AF49">
        <v>6.1000000000000004E-3</v>
      </c>
      <c r="AG49">
        <v>5.2999999999999896E-3</v>
      </c>
      <c r="AH49">
        <f t="shared" si="64"/>
        <v>5.633333333333327E-3</v>
      </c>
      <c r="AI49">
        <f t="shared" si="65"/>
        <v>4.1633319989323246E-4</v>
      </c>
      <c r="AJ49">
        <f t="shared" si="66"/>
        <v>7.3905301756195199</v>
      </c>
      <c r="AW49" s="3">
        <f t="shared" si="80"/>
        <v>13</v>
      </c>
      <c r="AX49" s="4">
        <v>176</v>
      </c>
      <c r="AY49" s="4" t="s">
        <v>42</v>
      </c>
      <c r="AZ49" s="4">
        <f t="shared" si="86"/>
        <v>0.9765625</v>
      </c>
      <c r="BA49" s="4">
        <f t="shared" si="86"/>
        <v>4.0625</v>
      </c>
      <c r="BB49" s="4" t="s">
        <v>39</v>
      </c>
      <c r="BC49" s="52">
        <v>6.1000000000000004E-3</v>
      </c>
      <c r="BD49" s="52">
        <v>5.2999999999999896E-3</v>
      </c>
      <c r="BE49" s="52">
        <v>5.4999999999999901E-3</v>
      </c>
      <c r="BF49">
        <f t="shared" si="67"/>
        <v>5.633333333333327E-3</v>
      </c>
      <c r="BG49">
        <f t="shared" si="68"/>
        <v>4.1633319989323246E-4</v>
      </c>
      <c r="BH49">
        <f t="shared" si="69"/>
        <v>7.3905301756195199</v>
      </c>
      <c r="CE49" s="3">
        <f t="shared" si="81"/>
        <v>13</v>
      </c>
      <c r="CF49" s="3">
        <v>176</v>
      </c>
      <c r="CG49" s="4" t="s">
        <v>113</v>
      </c>
      <c r="CH49" s="4">
        <f t="shared" si="87"/>
        <v>0.9765625</v>
      </c>
      <c r="CI49" s="4">
        <f t="shared" si="87"/>
        <v>4.0625</v>
      </c>
      <c r="CJ49" s="4" t="s">
        <v>108</v>
      </c>
      <c r="CK49">
        <v>9.5999999999999992E-3</v>
      </c>
      <c r="CL49">
        <v>9.1999999999999998E-3</v>
      </c>
      <c r="CM49">
        <v>1.0200000000000001E-2</v>
      </c>
      <c r="CN49">
        <f t="shared" si="70"/>
        <v>9.6666666666666654E-3</v>
      </c>
      <c r="CO49">
        <f t="shared" si="71"/>
        <v>5.0332229568471711E-4</v>
      </c>
      <c r="CP49">
        <f t="shared" si="72"/>
        <v>5.2067823691522461</v>
      </c>
      <c r="DC49" s="3">
        <f t="shared" si="82"/>
        <v>13</v>
      </c>
      <c r="DD49" s="3">
        <v>176</v>
      </c>
      <c r="DE49" s="4" t="s">
        <v>59</v>
      </c>
      <c r="DF49" s="4">
        <f t="shared" si="88"/>
        <v>0.9765625</v>
      </c>
      <c r="DG49" s="4">
        <f t="shared" si="88"/>
        <v>4.0625</v>
      </c>
      <c r="DH49" s="4" t="s">
        <v>58</v>
      </c>
      <c r="DI49">
        <v>1.15E-2</v>
      </c>
      <c r="DJ49">
        <v>9.4999999999999894E-3</v>
      </c>
      <c r="DK49">
        <v>1.24999999999999E-2</v>
      </c>
      <c r="DL49">
        <f t="shared" si="73"/>
        <v>1.116666666666663E-2</v>
      </c>
      <c r="DM49">
        <f t="shared" si="74"/>
        <v>1.5275252316519089E-3</v>
      </c>
      <c r="DN49">
        <f t="shared" si="75"/>
        <v>13.679330432703708</v>
      </c>
      <c r="EA49" s="3">
        <f t="shared" si="83"/>
        <v>13</v>
      </c>
      <c r="EB49" s="4">
        <v>176</v>
      </c>
      <c r="EC49" s="4" t="s">
        <v>42</v>
      </c>
      <c r="ED49" s="4">
        <f t="shared" si="89"/>
        <v>0.9765625</v>
      </c>
      <c r="EE49" s="4">
        <f t="shared" si="89"/>
        <v>4.0625</v>
      </c>
      <c r="EF49" s="4" t="s">
        <v>37</v>
      </c>
      <c r="EG49" s="52">
        <v>9.8999999999999904E-3</v>
      </c>
      <c r="EH49" s="52">
        <v>9.1000000000000004E-3</v>
      </c>
      <c r="EI49" s="52">
        <v>8.6999999999999994E-3</v>
      </c>
      <c r="EJ49">
        <f t="shared" si="76"/>
        <v>9.2333333333333295E-3</v>
      </c>
      <c r="EK49">
        <f t="shared" si="77"/>
        <v>6.1101009266077363E-4</v>
      </c>
      <c r="EL49">
        <f t="shared" si="78"/>
        <v>6.6174378266509803</v>
      </c>
      <c r="FA49">
        <v>5.6999999999999898E-3</v>
      </c>
      <c r="FB49">
        <v>1.5033333333333267E-2</v>
      </c>
    </row>
    <row r="50" spans="1:158">
      <c r="A50" s="3">
        <f t="shared" si="60"/>
        <v>30</v>
      </c>
      <c r="B50" s="4">
        <v>176</v>
      </c>
      <c r="C50" s="4" t="s">
        <v>109</v>
      </c>
      <c r="D50" s="4">
        <f t="shared" si="84"/>
        <v>0.48828125</v>
      </c>
      <c r="E50" s="4">
        <f t="shared" si="84"/>
        <v>2.03125</v>
      </c>
      <c r="F50" s="4" t="s">
        <v>132</v>
      </c>
      <c r="G50">
        <v>5.4999999999999997E-3</v>
      </c>
      <c r="H50">
        <v>5.5999999999999999E-3</v>
      </c>
      <c r="I50">
        <v>5.6999999999999898E-3</v>
      </c>
      <c r="J50">
        <f t="shared" si="61"/>
        <v>5.5999999999999965E-3</v>
      </c>
      <c r="K50">
        <f t="shared" si="62"/>
        <v>9.9999999999995058E-5</v>
      </c>
      <c r="L50">
        <f t="shared" si="63"/>
        <v>1.7857142857141985</v>
      </c>
      <c r="Y50" s="3">
        <f t="shared" si="79"/>
        <v>14</v>
      </c>
      <c r="Z50" s="4">
        <v>176</v>
      </c>
      <c r="AA50" s="4" t="s">
        <v>59</v>
      </c>
      <c r="AB50" s="4">
        <f t="shared" si="85"/>
        <v>0.48828125</v>
      </c>
      <c r="AC50" s="4">
        <f t="shared" si="85"/>
        <v>2.03125</v>
      </c>
      <c r="AD50" s="4" t="s">
        <v>60</v>
      </c>
      <c r="AE50">
        <v>5.5999999999999999E-3</v>
      </c>
      <c r="AF50">
        <v>6.1999999999999902E-3</v>
      </c>
      <c r="AG50">
        <v>5.1000000000000004E-3</v>
      </c>
      <c r="AH50">
        <f t="shared" si="64"/>
        <v>5.6333333333333305E-3</v>
      </c>
      <c r="AI50">
        <f t="shared" si="65"/>
        <v>5.5075705472860503E-4</v>
      </c>
      <c r="AJ50">
        <f t="shared" si="66"/>
        <v>9.7767524508036434</v>
      </c>
      <c r="AW50" s="3">
        <f t="shared" si="80"/>
        <v>14</v>
      </c>
      <c r="AX50" s="4">
        <v>176</v>
      </c>
      <c r="AY50" s="4" t="s">
        <v>42</v>
      </c>
      <c r="AZ50" s="4">
        <f t="shared" si="86"/>
        <v>0.48828125</v>
      </c>
      <c r="BA50" s="4">
        <f t="shared" si="86"/>
        <v>2.03125</v>
      </c>
      <c r="BB50" s="4" t="s">
        <v>39</v>
      </c>
      <c r="BC50" s="52">
        <v>6.1000000000000004E-3</v>
      </c>
      <c r="BD50" s="52">
        <v>5.5999999999999999E-3</v>
      </c>
      <c r="BE50" s="52">
        <v>5.2999999999999896E-3</v>
      </c>
      <c r="BF50">
        <f t="shared" si="67"/>
        <v>5.6666666666666636E-3</v>
      </c>
      <c r="BG50">
        <f t="shared" si="68"/>
        <v>4.0414518843274295E-4</v>
      </c>
      <c r="BH50">
        <f t="shared" si="69"/>
        <v>7.1319739135189977</v>
      </c>
      <c r="CE50" s="3">
        <f t="shared" si="81"/>
        <v>14</v>
      </c>
      <c r="CF50" s="3">
        <v>176</v>
      </c>
      <c r="CG50" s="4" t="s">
        <v>113</v>
      </c>
      <c r="CH50" s="4">
        <f t="shared" si="87"/>
        <v>0.48828125</v>
      </c>
      <c r="CI50" s="4">
        <f t="shared" si="87"/>
        <v>2.03125</v>
      </c>
      <c r="CJ50" s="4" t="s">
        <v>108</v>
      </c>
      <c r="CK50">
        <v>8.5000000000000006E-3</v>
      </c>
      <c r="CL50">
        <v>9.39999999999999E-3</v>
      </c>
      <c r="CM50">
        <v>9.39999999999999E-3</v>
      </c>
      <c r="CN50">
        <f t="shared" si="70"/>
        <v>9.0999999999999952E-3</v>
      </c>
      <c r="CO50">
        <f t="shared" si="71"/>
        <v>5.1961524227065706E-4</v>
      </c>
      <c r="CP50">
        <f t="shared" si="72"/>
        <v>5.710057607369861</v>
      </c>
      <c r="DC50" s="3">
        <f t="shared" si="82"/>
        <v>14</v>
      </c>
      <c r="DD50" s="3">
        <v>176</v>
      </c>
      <c r="DE50" s="4" t="s">
        <v>59</v>
      </c>
      <c r="DF50" s="4">
        <f t="shared" si="88"/>
        <v>0.48828125</v>
      </c>
      <c r="DG50" s="4">
        <f t="shared" si="88"/>
        <v>2.03125</v>
      </c>
      <c r="DH50" s="4" t="s">
        <v>58</v>
      </c>
      <c r="DI50">
        <v>1.03E-2</v>
      </c>
      <c r="DJ50">
        <v>9.8999999999999904E-3</v>
      </c>
      <c r="DK50">
        <v>1.18E-2</v>
      </c>
      <c r="DL50">
        <f t="shared" si="73"/>
        <v>1.0666666666666663E-2</v>
      </c>
      <c r="DM50">
        <f t="shared" si="74"/>
        <v>1.0016652800877849E-3</v>
      </c>
      <c r="DN50">
        <f t="shared" si="75"/>
        <v>9.390612000822987</v>
      </c>
      <c r="EA50" s="3">
        <f t="shared" si="83"/>
        <v>14</v>
      </c>
      <c r="EB50" s="4">
        <v>176</v>
      </c>
      <c r="EC50" s="4" t="s">
        <v>42</v>
      </c>
      <c r="ED50" s="4">
        <f t="shared" si="89"/>
        <v>0.48828125</v>
      </c>
      <c r="EE50" s="4">
        <f t="shared" si="89"/>
        <v>2.03125</v>
      </c>
      <c r="EF50" s="4" t="s">
        <v>37</v>
      </c>
      <c r="EG50" s="52">
        <v>1.07999999999999E-2</v>
      </c>
      <c r="EH50" s="52">
        <v>9.2999999999999906E-3</v>
      </c>
      <c r="EI50" s="52">
        <v>9.1999999999999998E-3</v>
      </c>
      <c r="EJ50">
        <f t="shared" si="76"/>
        <v>9.7666666666666301E-3</v>
      </c>
      <c r="EK50">
        <f t="shared" si="77"/>
        <v>8.9628864398319497E-4</v>
      </c>
      <c r="EL50">
        <f t="shared" si="78"/>
        <v>9.177016832592475</v>
      </c>
      <c r="FA50">
        <v>5.8333333333333336E-3</v>
      </c>
      <c r="FB50">
        <v>1.0866666666666634E-2</v>
      </c>
    </row>
    <row r="51" spans="1:158">
      <c r="A51" s="3">
        <f t="shared" si="60"/>
        <v>31</v>
      </c>
      <c r="B51" s="4">
        <v>176</v>
      </c>
      <c r="C51" s="4" t="s">
        <v>109</v>
      </c>
      <c r="D51" s="4">
        <f t="shared" si="84"/>
        <v>0.244140625</v>
      </c>
      <c r="E51" s="4">
        <f t="shared" si="84"/>
        <v>1.015625</v>
      </c>
      <c r="F51" s="4" t="s">
        <v>132</v>
      </c>
      <c r="G51">
        <v>5.1999999999999902E-3</v>
      </c>
      <c r="H51">
        <v>5.4000000000000003E-3</v>
      </c>
      <c r="I51">
        <v>5.1000000000000004E-3</v>
      </c>
      <c r="J51">
        <f t="shared" si="61"/>
        <v>5.2333333333333303E-3</v>
      </c>
      <c r="K51">
        <f t="shared" si="62"/>
        <v>1.5275252316519571E-4</v>
      </c>
      <c r="L51">
        <f t="shared" si="63"/>
        <v>2.9188380222648878</v>
      </c>
      <c r="Y51" s="3">
        <f t="shared" si="79"/>
        <v>15</v>
      </c>
      <c r="Z51" s="4">
        <v>176</v>
      </c>
      <c r="AA51" s="4" t="s">
        <v>59</v>
      </c>
      <c r="AB51" s="4">
        <f t="shared" si="85"/>
        <v>0.244140625</v>
      </c>
      <c r="AC51" s="4">
        <f t="shared" si="85"/>
        <v>1.015625</v>
      </c>
      <c r="AD51" s="4" t="s">
        <v>60</v>
      </c>
      <c r="AE51">
        <v>6.7000000000000002E-3</v>
      </c>
      <c r="AF51">
        <v>5.7000000000000002E-3</v>
      </c>
      <c r="AG51">
        <v>8.9999999999999993E-3</v>
      </c>
      <c r="AH51">
        <f t="shared" si="64"/>
        <v>7.1333333333333344E-3</v>
      </c>
      <c r="AI51">
        <f t="shared" si="65"/>
        <v>1.6921386861996071E-3</v>
      </c>
      <c r="AJ51">
        <f t="shared" si="66"/>
        <v>23.721570367284208</v>
      </c>
      <c r="AW51" s="3">
        <f t="shared" si="80"/>
        <v>15</v>
      </c>
      <c r="AX51" s="4">
        <v>176</v>
      </c>
      <c r="AY51" s="4" t="s">
        <v>42</v>
      </c>
      <c r="AZ51" s="4">
        <f t="shared" si="86"/>
        <v>0.244140625</v>
      </c>
      <c r="BA51" s="4">
        <f t="shared" si="86"/>
        <v>1.015625</v>
      </c>
      <c r="BB51" s="4" t="s">
        <v>39</v>
      </c>
      <c r="BC51" s="52">
        <v>5.2999999999999896E-3</v>
      </c>
      <c r="BD51" s="52">
        <v>6.1000000000000004E-3</v>
      </c>
      <c r="BE51" s="52">
        <v>6.1999999999999902E-3</v>
      </c>
      <c r="BF51">
        <f t="shared" si="67"/>
        <v>5.8666666666666598E-3</v>
      </c>
      <c r="BG51">
        <f t="shared" si="68"/>
        <v>4.9328828623162752E-4</v>
      </c>
      <c r="BH51">
        <f t="shared" si="69"/>
        <v>8.4083230607663886</v>
      </c>
      <c r="CE51" s="3">
        <f t="shared" si="81"/>
        <v>15</v>
      </c>
      <c r="CF51" s="3">
        <v>176</v>
      </c>
      <c r="CG51" s="4" t="s">
        <v>113</v>
      </c>
      <c r="CH51" s="4">
        <f t="shared" si="87"/>
        <v>0.244140625</v>
      </c>
      <c r="CI51" s="4">
        <f t="shared" si="87"/>
        <v>1.015625</v>
      </c>
      <c r="CJ51" s="4" t="s">
        <v>108</v>
      </c>
      <c r="CK51">
        <v>9.9000000000000008E-3</v>
      </c>
      <c r="CL51">
        <v>1.2E-2</v>
      </c>
      <c r="CM51">
        <v>1.18999999999999E-2</v>
      </c>
      <c r="CN51">
        <f t="shared" si="70"/>
        <v>1.1266666666666633E-2</v>
      </c>
      <c r="CO51">
        <f t="shared" si="71"/>
        <v>1.1846237095944304E-3</v>
      </c>
      <c r="CP51">
        <f t="shared" si="72"/>
        <v>10.514411623619237</v>
      </c>
      <c r="DC51" s="3">
        <f t="shared" si="82"/>
        <v>15</v>
      </c>
      <c r="DD51" s="3">
        <v>176</v>
      </c>
      <c r="DE51" s="4" t="s">
        <v>59</v>
      </c>
      <c r="DF51" s="4">
        <f t="shared" si="88"/>
        <v>0.244140625</v>
      </c>
      <c r="DG51" s="4">
        <f t="shared" si="88"/>
        <v>1.015625</v>
      </c>
      <c r="DH51" s="4" t="s">
        <v>58</v>
      </c>
      <c r="DI51">
        <v>1.17E-2</v>
      </c>
      <c r="DJ51">
        <v>1.42999999999999E-2</v>
      </c>
      <c r="DK51">
        <v>1.3299999999999999E-2</v>
      </c>
      <c r="DL51">
        <f t="shared" si="73"/>
        <v>1.3099999999999966E-2</v>
      </c>
      <c r="DM51">
        <f t="shared" si="74"/>
        <v>1.311487704860354E-3</v>
      </c>
      <c r="DN51">
        <f t="shared" si="75"/>
        <v>10.011356525651582</v>
      </c>
      <c r="EA51" s="3">
        <f t="shared" si="83"/>
        <v>15</v>
      </c>
      <c r="EB51" s="4">
        <v>176</v>
      </c>
      <c r="EC51" s="4" t="s">
        <v>42</v>
      </c>
      <c r="ED51" s="4">
        <f t="shared" si="89"/>
        <v>0.244140625</v>
      </c>
      <c r="EE51" s="4">
        <f t="shared" si="89"/>
        <v>1.015625</v>
      </c>
      <c r="EF51" s="4" t="s">
        <v>37</v>
      </c>
      <c r="EG51" s="52">
        <v>1.14E-2</v>
      </c>
      <c r="EH51" s="52">
        <v>1.04E-2</v>
      </c>
      <c r="EI51" s="52">
        <v>1.12999999999999E-2</v>
      </c>
      <c r="EJ51">
        <f t="shared" si="76"/>
        <v>1.10333333333333E-2</v>
      </c>
      <c r="EK51">
        <f t="shared" si="77"/>
        <v>5.5075705472858649E-4</v>
      </c>
      <c r="EL51">
        <f t="shared" si="78"/>
        <v>4.9917557830385633</v>
      </c>
      <c r="FA51">
        <v>5.766666666666663E-3</v>
      </c>
      <c r="FB51">
        <v>1.3433333333333302E-2</v>
      </c>
    </row>
    <row r="52" spans="1:158">
      <c r="A52" s="3">
        <f t="shared" si="60"/>
        <v>32</v>
      </c>
      <c r="B52" s="4">
        <v>176</v>
      </c>
      <c r="C52" s="4" t="s">
        <v>109</v>
      </c>
      <c r="D52" s="4">
        <f t="shared" si="84"/>
        <v>0.1220703125</v>
      </c>
      <c r="E52" s="4">
        <f t="shared" si="84"/>
        <v>0.5078125</v>
      </c>
      <c r="F52" s="4" t="s">
        <v>132</v>
      </c>
      <c r="G52">
        <v>4.79999999999999E-3</v>
      </c>
      <c r="H52">
        <v>4.7000000000000002E-3</v>
      </c>
      <c r="I52">
        <v>4.8999999999999903E-3</v>
      </c>
      <c r="J52">
        <f t="shared" si="61"/>
        <v>4.7999999999999944E-3</v>
      </c>
      <c r="K52">
        <f t="shared" si="62"/>
        <v>9.9999999999995058E-5</v>
      </c>
      <c r="L52">
        <f t="shared" si="63"/>
        <v>2.0833333333332331</v>
      </c>
      <c r="Y52" s="3">
        <f t="shared" si="79"/>
        <v>16</v>
      </c>
      <c r="Z52" s="4">
        <v>176</v>
      </c>
      <c r="AA52" s="4" t="s">
        <v>59</v>
      </c>
      <c r="AB52" s="4">
        <f t="shared" si="85"/>
        <v>0.1220703125</v>
      </c>
      <c r="AC52" s="4">
        <f t="shared" si="85"/>
        <v>0.5078125</v>
      </c>
      <c r="AD52" s="4" t="s">
        <v>60</v>
      </c>
      <c r="AE52">
        <v>6.0000000000000001E-3</v>
      </c>
      <c r="AF52">
        <v>6.5999999999999904E-3</v>
      </c>
      <c r="AG52">
        <v>4.5999999999999999E-3</v>
      </c>
      <c r="AH52">
        <f t="shared" si="64"/>
        <v>5.7333333333333299E-3</v>
      </c>
      <c r="AI52">
        <f t="shared" si="65"/>
        <v>1.0263202878893728E-3</v>
      </c>
      <c r="AJ52">
        <f t="shared" si="66"/>
        <v>17.90093525388442</v>
      </c>
      <c r="AW52" s="3">
        <f t="shared" si="80"/>
        <v>16</v>
      </c>
      <c r="AX52" s="4">
        <v>176</v>
      </c>
      <c r="AY52" s="4" t="s">
        <v>42</v>
      </c>
      <c r="AZ52" s="4">
        <f t="shared" si="86"/>
        <v>0.1220703125</v>
      </c>
      <c r="BA52" s="4">
        <f t="shared" si="86"/>
        <v>0.5078125</v>
      </c>
      <c r="BB52" s="4" t="s">
        <v>39</v>
      </c>
      <c r="BC52" s="52">
        <v>4.5999999999999999E-3</v>
      </c>
      <c r="BD52" s="52">
        <v>4.9999999999999897E-3</v>
      </c>
      <c r="BE52" s="52">
        <v>4.4999999999999901E-3</v>
      </c>
      <c r="BF52">
        <f t="shared" si="67"/>
        <v>4.6999999999999932E-3</v>
      </c>
      <c r="BG52">
        <f t="shared" si="68"/>
        <v>2.6457513110645698E-4</v>
      </c>
      <c r="BH52">
        <f t="shared" si="69"/>
        <v>5.6292581086480293</v>
      </c>
      <c r="CE52" s="3">
        <f t="shared" si="81"/>
        <v>16</v>
      </c>
      <c r="CF52" s="3">
        <v>176</v>
      </c>
      <c r="CG52" s="4" t="s">
        <v>113</v>
      </c>
      <c r="CH52" s="4">
        <f t="shared" si="87"/>
        <v>0.1220703125</v>
      </c>
      <c r="CI52" s="4">
        <f t="shared" si="87"/>
        <v>0.5078125</v>
      </c>
      <c r="CJ52" s="4" t="s">
        <v>108</v>
      </c>
      <c r="CK52">
        <v>1.0500000000000001E-2</v>
      </c>
      <c r="CL52">
        <v>1.15E-2</v>
      </c>
      <c r="CM52">
        <v>1.10999999999999E-2</v>
      </c>
      <c r="CN52">
        <f t="shared" si="70"/>
        <v>1.10333333333333E-2</v>
      </c>
      <c r="CO52">
        <f t="shared" si="71"/>
        <v>5.0332229568470963E-4</v>
      </c>
      <c r="CP52">
        <f t="shared" si="72"/>
        <v>4.5618334956318236</v>
      </c>
      <c r="DC52" s="3">
        <f t="shared" si="82"/>
        <v>16</v>
      </c>
      <c r="DD52" s="3">
        <v>176</v>
      </c>
      <c r="DE52" s="4" t="s">
        <v>59</v>
      </c>
      <c r="DF52" s="4">
        <f t="shared" si="88"/>
        <v>0.1220703125</v>
      </c>
      <c r="DG52" s="4">
        <f t="shared" si="88"/>
        <v>0.5078125</v>
      </c>
      <c r="DH52" s="4" t="s">
        <v>58</v>
      </c>
      <c r="DI52">
        <v>1.2899999999999899E-2</v>
      </c>
      <c r="DJ52">
        <v>1.6400000000000001E-2</v>
      </c>
      <c r="DK52">
        <v>1.37E-2</v>
      </c>
      <c r="DL52">
        <f t="shared" si="73"/>
        <v>1.43333333333333E-2</v>
      </c>
      <c r="DM52">
        <f t="shared" si="74"/>
        <v>1.8339392937972293E-3</v>
      </c>
      <c r="DN52">
        <f t="shared" si="75"/>
        <v>12.794925305562094</v>
      </c>
      <c r="EA52" s="3">
        <f t="shared" si="83"/>
        <v>16</v>
      </c>
      <c r="EB52" s="4">
        <v>176</v>
      </c>
      <c r="EC52" s="4" t="s">
        <v>42</v>
      </c>
      <c r="ED52" s="4">
        <f t="shared" si="89"/>
        <v>0.1220703125</v>
      </c>
      <c r="EE52" s="4">
        <f t="shared" si="89"/>
        <v>0.5078125</v>
      </c>
      <c r="EF52" s="4" t="s">
        <v>37</v>
      </c>
      <c r="EG52" s="52">
        <v>5.9999999999999897E-3</v>
      </c>
      <c r="EH52" s="52">
        <v>6.1999999999999998E-3</v>
      </c>
      <c r="EI52" s="52">
        <v>5.7999999999999901E-3</v>
      </c>
      <c r="EJ52">
        <f t="shared" si="76"/>
        <v>5.9999999999999923E-3</v>
      </c>
      <c r="EK52">
        <f t="shared" si="77"/>
        <v>2.0000000000000486E-4</v>
      </c>
      <c r="EL52">
        <f t="shared" si="78"/>
        <v>3.3333333333334187</v>
      </c>
      <c r="FA52">
        <v>5.1999999999999928E-3</v>
      </c>
      <c r="FB52">
        <v>1.10333333333333E-2</v>
      </c>
    </row>
    <row r="53" spans="1:158">
      <c r="AW53" s="2" t="s">
        <v>30</v>
      </c>
      <c r="AX53" s="2" t="s">
        <v>31</v>
      </c>
      <c r="AY53" s="2" t="s">
        <v>32</v>
      </c>
      <c r="AZ53" s="2" t="s">
        <v>33</v>
      </c>
      <c r="BA53" s="2" t="s">
        <v>34</v>
      </c>
      <c r="BB53" s="2" t="s">
        <v>35</v>
      </c>
      <c r="BC53" s="5">
        <v>1</v>
      </c>
      <c r="BD53" s="5">
        <v>2</v>
      </c>
      <c r="BE53" s="5">
        <v>3</v>
      </c>
      <c r="BF53" s="5" t="s">
        <v>61</v>
      </c>
      <c r="BG53" s="5" t="s">
        <v>62</v>
      </c>
      <c r="BH53" s="5" t="s">
        <v>63</v>
      </c>
      <c r="BI53" s="5" t="s">
        <v>64</v>
      </c>
      <c r="BJ53" s="5" t="s">
        <v>65</v>
      </c>
      <c r="EA53" s="2" t="s">
        <v>30</v>
      </c>
      <c r="EB53" s="2" t="s">
        <v>31</v>
      </c>
      <c r="EC53" s="2" t="s">
        <v>32</v>
      </c>
      <c r="ED53" s="2" t="s">
        <v>33</v>
      </c>
      <c r="EE53" s="2" t="s">
        <v>34</v>
      </c>
      <c r="EF53" s="2" t="s">
        <v>35</v>
      </c>
      <c r="EG53" s="5">
        <v>1</v>
      </c>
      <c r="EH53" s="5">
        <v>2</v>
      </c>
      <c r="EI53" s="5">
        <v>3</v>
      </c>
      <c r="EJ53" s="5" t="s">
        <v>61</v>
      </c>
      <c r="EK53" s="5" t="s">
        <v>62</v>
      </c>
      <c r="EL53" s="5" t="s">
        <v>63</v>
      </c>
      <c r="EM53" s="5" t="s">
        <v>64</v>
      </c>
      <c r="EN53" s="5" t="s">
        <v>65</v>
      </c>
      <c r="FA53">
        <v>4.9999999999999932E-3</v>
      </c>
      <c r="FB53">
        <v>1.2599999999999967E-2</v>
      </c>
    </row>
    <row r="54" spans="1:158">
      <c r="AW54" s="3">
        <v>1</v>
      </c>
      <c r="AX54" s="4">
        <v>603</v>
      </c>
      <c r="AY54" s="4" t="s">
        <v>36</v>
      </c>
      <c r="AZ54" s="4"/>
      <c r="BA54" s="3"/>
      <c r="BB54" s="4" t="s">
        <v>39</v>
      </c>
      <c r="BC54" s="52">
        <v>4.79999999999999E-3</v>
      </c>
      <c r="BD54" s="52">
        <v>4.9999999999999897E-3</v>
      </c>
      <c r="BE54" s="52">
        <v>5.1999999999999998E-3</v>
      </c>
      <c r="BF54">
        <f>AVERAGE(BC54:BE54)</f>
        <v>4.9999999999999932E-3</v>
      </c>
      <c r="BG54">
        <f>STDEV(BC54:BE54)</f>
        <v>2.0000000000000486E-4</v>
      </c>
      <c r="BH54">
        <f>(BG54/BF54)*100</f>
        <v>4.000000000000103</v>
      </c>
      <c r="BI54">
        <f>BF54+(3.3*BG54)</f>
        <v>5.6600000000000088E-3</v>
      </c>
      <c r="BJ54">
        <f>(BI54-0.0038)/(3*10^-5)</f>
        <v>62.000000000000284</v>
      </c>
      <c r="EA54" s="3">
        <v>1</v>
      </c>
      <c r="EB54" s="4">
        <v>603</v>
      </c>
      <c r="EC54" s="4" t="s">
        <v>36</v>
      </c>
      <c r="ED54" s="4"/>
      <c r="EE54" s="3"/>
      <c r="EF54" s="4" t="s">
        <v>37</v>
      </c>
      <c r="EG54" s="52">
        <v>1.24E-2</v>
      </c>
      <c r="EH54" s="52">
        <v>1.2899999999999899E-2</v>
      </c>
      <c r="EI54" s="52">
        <v>1.2500000000000001E-2</v>
      </c>
      <c r="EJ54">
        <f>AVERAGE(EG54:EI54)</f>
        <v>1.2599999999999967E-2</v>
      </c>
      <c r="EK54">
        <f>STDEV(EG54:EI54)</f>
        <v>2.6457513110640207E-4</v>
      </c>
      <c r="EL54">
        <f>(EK54/EJ54)*100</f>
        <v>2.0998026278285931</v>
      </c>
      <c r="EM54">
        <f>EJ54+(3.3*EK54)</f>
        <v>1.3473097932651093E-2</v>
      </c>
      <c r="EN54">
        <f>(EM54-0.0087)/(2*10^-5)</f>
        <v>238.65489663255468</v>
      </c>
      <c r="EZ54" t="s">
        <v>152</v>
      </c>
      <c r="FA54">
        <f>AVERAGE(FA44:FA53)</f>
        <v>5.4633333333333296E-3</v>
      </c>
      <c r="FB54">
        <f>AVERAGE(FB44:FB53)</f>
        <v>1.3089999999999963E-2</v>
      </c>
    </row>
    <row r="55" spans="1:158">
      <c r="AW55" s="3">
        <f>AW54+1</f>
        <v>2</v>
      </c>
      <c r="AX55" s="4">
        <v>603</v>
      </c>
      <c r="AY55" s="4" t="s">
        <v>36</v>
      </c>
      <c r="AZ55" s="4"/>
      <c r="BA55" s="3"/>
      <c r="BB55" s="4" t="s">
        <v>231</v>
      </c>
      <c r="BC55" s="52">
        <v>4.9999999999999897E-3</v>
      </c>
      <c r="BD55" s="52">
        <v>5.7000000000000002E-3</v>
      </c>
      <c r="BE55" s="52">
        <v>5.1999999999999902E-3</v>
      </c>
      <c r="BF55">
        <f t="shared" ref="BF55:BF69" si="90">AVERAGE(BC55:BE55)</f>
        <v>5.2999999999999931E-3</v>
      </c>
      <c r="BG55">
        <f t="shared" ref="BG55:BG69" si="91">STDEV(BC55:BE55)</f>
        <v>3.6055512754640468E-4</v>
      </c>
      <c r="BH55">
        <f t="shared" ref="BH55:BH69" si="92">(BG55/BF55)*100</f>
        <v>6.8029269348378332</v>
      </c>
      <c r="EA55" s="3">
        <f>EA54+1</f>
        <v>2</v>
      </c>
      <c r="EB55" s="4">
        <v>603</v>
      </c>
      <c r="EC55" s="4" t="s">
        <v>36</v>
      </c>
      <c r="ED55" s="4"/>
      <c r="EE55" s="3"/>
      <c r="EF55" s="4" t="s">
        <v>230</v>
      </c>
      <c r="EG55" s="52">
        <v>1.15E-2</v>
      </c>
      <c r="EH55" s="52">
        <v>1.36999999999999E-2</v>
      </c>
      <c r="EI55" s="52">
        <v>1.3599999999999999E-2</v>
      </c>
      <c r="EJ55">
        <f t="shared" ref="EJ55:EJ69" si="93">AVERAGE(EG55:EI55)</f>
        <v>1.2933333333333298E-2</v>
      </c>
      <c r="EK55">
        <f t="shared" ref="EK55:EK69" si="94">STDEV(EG55:EI55)</f>
        <v>1.2423096769055839E-3</v>
      </c>
      <c r="EL55">
        <f t="shared" ref="EL55:EL69" si="95">(EK55/EJ55)*100</f>
        <v>9.6054871925689724</v>
      </c>
      <c r="EZ55" t="s">
        <v>127</v>
      </c>
      <c r="FA55">
        <f>STDEV(FA44:FA53)</f>
        <v>3.601954202106703E-4</v>
      </c>
      <c r="FB55">
        <f>STDEV(FB44:FB53)</f>
        <v>2.2488433240882527E-3</v>
      </c>
    </row>
    <row r="56" spans="1:158">
      <c r="AW56" s="3">
        <f t="shared" ref="AW56:AW69" si="96">AW55+1</f>
        <v>3</v>
      </c>
      <c r="AX56" s="4">
        <v>176</v>
      </c>
      <c r="AY56" s="4" t="s">
        <v>42</v>
      </c>
      <c r="AZ56" s="4">
        <v>1000</v>
      </c>
      <c r="BA56" s="6">
        <v>4160</v>
      </c>
      <c r="BB56" s="4" t="s">
        <v>39</v>
      </c>
      <c r="BC56" s="52">
        <v>0.11409999999999999</v>
      </c>
      <c r="BD56" s="52">
        <v>0.11269999999999999</v>
      </c>
      <c r="BE56" s="52">
        <v>0.10869999999999901</v>
      </c>
      <c r="BF56" s="6">
        <f t="shared" si="90"/>
        <v>0.11183333333333301</v>
      </c>
      <c r="BG56">
        <f t="shared" si="91"/>
        <v>2.8023799409317126E-3</v>
      </c>
      <c r="BH56">
        <f t="shared" si="92"/>
        <v>2.5058538965112254</v>
      </c>
      <c r="EA56" s="3">
        <f t="shared" ref="EA56:EA69" si="97">EA55+1</f>
        <v>3</v>
      </c>
      <c r="EB56" s="4">
        <v>176</v>
      </c>
      <c r="EC56" s="4" t="s">
        <v>42</v>
      </c>
      <c r="ED56" s="4">
        <v>1000</v>
      </c>
      <c r="EE56" s="6">
        <v>4160</v>
      </c>
      <c r="EF56" s="4" t="s">
        <v>37</v>
      </c>
      <c r="EG56" s="52">
        <v>8.9399999999999993E-2</v>
      </c>
      <c r="EH56" s="52">
        <v>9.4199999999999895E-2</v>
      </c>
      <c r="EI56" s="52">
        <v>9.6500000000000002E-2</v>
      </c>
      <c r="EJ56" s="6">
        <f t="shared" si="93"/>
        <v>9.3366666666666639E-2</v>
      </c>
      <c r="EK56">
        <f t="shared" si="94"/>
        <v>3.6226141573914932E-3</v>
      </c>
      <c r="EL56">
        <f t="shared" si="95"/>
        <v>3.8799866019901756</v>
      </c>
      <c r="EZ56" t="s">
        <v>153</v>
      </c>
      <c r="FA56">
        <f>(FA55/FA54)*100</f>
        <v>6.5929607116047073</v>
      </c>
      <c r="FB56">
        <f>(FB55/FB54)*100</f>
        <v>17.179857326877457</v>
      </c>
    </row>
    <row r="57" spans="1:158">
      <c r="AW57" s="3">
        <f t="shared" si="96"/>
        <v>4</v>
      </c>
      <c r="AX57" s="4">
        <v>176</v>
      </c>
      <c r="AY57" s="4" t="s">
        <v>42</v>
      </c>
      <c r="AZ57" s="4">
        <f t="shared" ref="AZ57:BA69" si="98">AZ56/2</f>
        <v>500</v>
      </c>
      <c r="BA57" s="6">
        <f t="shared" si="98"/>
        <v>2080</v>
      </c>
      <c r="BB57" s="4" t="s">
        <v>39</v>
      </c>
      <c r="BC57" s="52">
        <v>6.3399999999999998E-2</v>
      </c>
      <c r="BD57" s="52">
        <v>5.8599999999999999E-2</v>
      </c>
      <c r="BE57" s="52">
        <v>5.5399999999999901E-2</v>
      </c>
      <c r="BF57" s="6">
        <f t="shared" si="90"/>
        <v>5.9133333333333295E-2</v>
      </c>
      <c r="BG57">
        <f t="shared" si="91"/>
        <v>4.0265783654777785E-3</v>
      </c>
      <c r="BH57">
        <f t="shared" si="92"/>
        <v>6.8093207984404422</v>
      </c>
      <c r="EA57" s="3">
        <f t="shared" si="97"/>
        <v>4</v>
      </c>
      <c r="EB57" s="4">
        <v>176</v>
      </c>
      <c r="EC57" s="4" t="s">
        <v>42</v>
      </c>
      <c r="ED57" s="4">
        <f t="shared" ref="ED57:EE69" si="99">ED56/2</f>
        <v>500</v>
      </c>
      <c r="EE57" s="6">
        <f t="shared" si="99"/>
        <v>2080</v>
      </c>
      <c r="EF57" s="4" t="s">
        <v>37</v>
      </c>
      <c r="EG57" s="52">
        <v>5.0199999999999897E-2</v>
      </c>
      <c r="EH57" s="52">
        <v>5.16E-2</v>
      </c>
      <c r="EI57" s="52">
        <v>4.8199999999999903E-2</v>
      </c>
      <c r="EJ57" s="6">
        <f t="shared" si="93"/>
        <v>4.9999999999999933E-2</v>
      </c>
      <c r="EK57">
        <f t="shared" si="94"/>
        <v>1.7088007490635515E-3</v>
      </c>
      <c r="EL57">
        <f t="shared" si="95"/>
        <v>3.4176014981271075</v>
      </c>
    </row>
    <row r="58" spans="1:158">
      <c r="AW58" s="3">
        <f t="shared" si="96"/>
        <v>5</v>
      </c>
      <c r="AX58" s="4">
        <v>176</v>
      </c>
      <c r="AY58" s="4" t="s">
        <v>42</v>
      </c>
      <c r="AZ58" s="4">
        <f t="shared" si="98"/>
        <v>250</v>
      </c>
      <c r="BA58" s="6">
        <f t="shared" si="98"/>
        <v>1040</v>
      </c>
      <c r="BB58" s="4" t="s">
        <v>39</v>
      </c>
      <c r="BC58" s="52">
        <v>3.1300000000000001E-2</v>
      </c>
      <c r="BD58" s="52">
        <v>1.83E-2</v>
      </c>
      <c r="BE58" s="52">
        <v>3.0399999999999899E-2</v>
      </c>
      <c r="BF58" s="6">
        <f t="shared" si="90"/>
        <v>2.6666666666666634E-2</v>
      </c>
      <c r="BG58">
        <f t="shared" si="91"/>
        <v>7.2597061464864266E-3</v>
      </c>
      <c r="BH58">
        <f t="shared" si="92"/>
        <v>27.223898049324134</v>
      </c>
      <c r="EA58" s="3">
        <f t="shared" si="97"/>
        <v>5</v>
      </c>
      <c r="EB58" s="4">
        <v>176</v>
      </c>
      <c r="EC58" s="4" t="s">
        <v>42</v>
      </c>
      <c r="ED58" s="4">
        <f t="shared" si="99"/>
        <v>250</v>
      </c>
      <c r="EE58" s="6">
        <f t="shared" si="99"/>
        <v>1040</v>
      </c>
      <c r="EF58" s="4" t="s">
        <v>37</v>
      </c>
      <c r="EG58" s="52">
        <v>2.7899999999999901E-2</v>
      </c>
      <c r="EH58" s="52">
        <v>2.9000000000000001E-2</v>
      </c>
      <c r="EI58" s="52">
        <v>2.9799999999999899E-2</v>
      </c>
      <c r="EJ58" s="6">
        <f t="shared" si="93"/>
        <v>2.8899999999999936E-2</v>
      </c>
      <c r="EK58">
        <f t="shared" si="94"/>
        <v>9.5393920141695039E-4</v>
      </c>
      <c r="EL58">
        <f t="shared" si="95"/>
        <v>3.3008276865638493</v>
      </c>
    </row>
    <row r="59" spans="1:158">
      <c r="AW59" s="3">
        <f t="shared" si="96"/>
        <v>6</v>
      </c>
      <c r="AX59" s="4">
        <v>176</v>
      </c>
      <c r="AY59" s="4" t="s">
        <v>42</v>
      </c>
      <c r="AZ59" s="4">
        <f t="shared" si="98"/>
        <v>125</v>
      </c>
      <c r="BA59" s="6">
        <f t="shared" si="98"/>
        <v>520</v>
      </c>
      <c r="BB59" s="4" t="s">
        <v>39</v>
      </c>
      <c r="BC59" s="52">
        <v>1.89E-2</v>
      </c>
      <c r="BD59" s="52">
        <v>1.67E-2</v>
      </c>
      <c r="BE59" s="52">
        <v>1.6500000000000001E-2</v>
      </c>
      <c r="BF59" s="6">
        <f t="shared" si="90"/>
        <v>1.7366666666666666E-2</v>
      </c>
      <c r="BG59">
        <f t="shared" si="91"/>
        <v>1.3316656236958785E-3</v>
      </c>
      <c r="BH59">
        <f t="shared" si="92"/>
        <v>7.6679402516077468</v>
      </c>
      <c r="EA59" s="3">
        <f t="shared" si="97"/>
        <v>6</v>
      </c>
      <c r="EB59" s="4">
        <v>176</v>
      </c>
      <c r="EC59" s="4" t="s">
        <v>42</v>
      </c>
      <c r="ED59" s="4">
        <f t="shared" si="99"/>
        <v>125</v>
      </c>
      <c r="EE59" s="6">
        <f t="shared" si="99"/>
        <v>520</v>
      </c>
      <c r="EF59" s="4" t="s">
        <v>37</v>
      </c>
      <c r="EG59" s="52">
        <v>1.9599999999999999E-2</v>
      </c>
      <c r="EH59" s="52">
        <v>2.1499999999999998E-2</v>
      </c>
      <c r="EI59" s="52">
        <v>2.1000000000000001E-2</v>
      </c>
      <c r="EJ59" s="6">
        <f t="shared" si="93"/>
        <v>2.07E-2</v>
      </c>
      <c r="EK59">
        <f t="shared" si="94"/>
        <v>9.8488578017961017E-4</v>
      </c>
      <c r="EL59">
        <f t="shared" si="95"/>
        <v>4.7579023197082622</v>
      </c>
    </row>
    <row r="60" spans="1:158">
      <c r="AW60" s="3">
        <f t="shared" si="96"/>
        <v>7</v>
      </c>
      <c r="AX60" s="4">
        <v>176</v>
      </c>
      <c r="AY60" s="4" t="s">
        <v>42</v>
      </c>
      <c r="AZ60" s="4">
        <f t="shared" si="98"/>
        <v>62.5</v>
      </c>
      <c r="BA60" s="6">
        <f t="shared" si="98"/>
        <v>260</v>
      </c>
      <c r="BB60" s="4" t="s">
        <v>39</v>
      </c>
      <c r="BC60" s="52">
        <v>9.7999999999999997E-3</v>
      </c>
      <c r="BD60" s="52">
        <v>1.10999999999999E-2</v>
      </c>
      <c r="BE60" s="77">
        <v>4.3299999999999998E-2</v>
      </c>
      <c r="BF60" s="6">
        <f>AVERAGE(BC60:BD60)</f>
        <v>1.0449999999999949E-2</v>
      </c>
      <c r="BG60">
        <f>STDEV(BC60:BD60)</f>
        <v>9.1923881554244126E-4</v>
      </c>
      <c r="BH60">
        <f t="shared" si="92"/>
        <v>8.7965436894013962</v>
      </c>
      <c r="EA60" s="3">
        <f t="shared" si="97"/>
        <v>7</v>
      </c>
      <c r="EB60" s="4">
        <v>176</v>
      </c>
      <c r="EC60" s="4" t="s">
        <v>42</v>
      </c>
      <c r="ED60" s="4">
        <f t="shared" si="99"/>
        <v>62.5</v>
      </c>
      <c r="EE60" s="6">
        <f t="shared" si="99"/>
        <v>260</v>
      </c>
      <c r="EF60" s="4" t="s">
        <v>37</v>
      </c>
      <c r="EG60" s="52">
        <v>1.61E-2</v>
      </c>
      <c r="EH60" s="52">
        <v>1.6399999999999901E-2</v>
      </c>
      <c r="EI60" s="52">
        <v>1.6199999999999999E-2</v>
      </c>
      <c r="EJ60" s="6">
        <f t="shared" si="93"/>
        <v>1.6233333333333301E-2</v>
      </c>
      <c r="EK60">
        <f t="shared" si="94"/>
        <v>1.5275252316514074E-4</v>
      </c>
      <c r="EL60">
        <f t="shared" si="95"/>
        <v>0.94098063551421585</v>
      </c>
    </row>
    <row r="61" spans="1:158">
      <c r="AW61" s="3">
        <f t="shared" si="96"/>
        <v>8</v>
      </c>
      <c r="AX61" s="4">
        <v>176</v>
      </c>
      <c r="AY61" s="4" t="s">
        <v>42</v>
      </c>
      <c r="AZ61" s="4">
        <f t="shared" si="98"/>
        <v>31.25</v>
      </c>
      <c r="BA61" s="6">
        <f t="shared" si="98"/>
        <v>130</v>
      </c>
      <c r="BB61" s="4" t="s">
        <v>39</v>
      </c>
      <c r="BC61" s="52">
        <v>7.1999999999999998E-3</v>
      </c>
      <c r="BD61" s="52">
        <v>7.4000000000000003E-3</v>
      </c>
      <c r="BE61" s="52">
        <v>7.8999999999999904E-3</v>
      </c>
      <c r="BF61" s="6">
        <f t="shared" si="90"/>
        <v>7.4999999999999971E-3</v>
      </c>
      <c r="BG61">
        <f t="shared" si="91"/>
        <v>3.6055512754639362E-4</v>
      </c>
      <c r="BH61">
        <f t="shared" si="92"/>
        <v>4.8074017006185832</v>
      </c>
      <c r="EA61" s="3">
        <f t="shared" si="97"/>
        <v>8</v>
      </c>
      <c r="EB61" s="4">
        <v>176</v>
      </c>
      <c r="EC61" s="4" t="s">
        <v>42</v>
      </c>
      <c r="ED61" s="4">
        <f t="shared" si="99"/>
        <v>31.25</v>
      </c>
      <c r="EE61" s="6">
        <f t="shared" si="99"/>
        <v>130</v>
      </c>
      <c r="EF61" s="4" t="s">
        <v>37</v>
      </c>
      <c r="EG61" s="52">
        <v>8.3999999999999995E-3</v>
      </c>
      <c r="EH61" s="52">
        <v>9.5999999999999905E-3</v>
      </c>
      <c r="EI61" s="52">
        <v>8.6999999999999994E-3</v>
      </c>
      <c r="EJ61" s="6">
        <f t="shared" si="93"/>
        <v>8.8999999999999965E-3</v>
      </c>
      <c r="EK61">
        <f t="shared" si="94"/>
        <v>6.2449979983983481E-4</v>
      </c>
      <c r="EL61">
        <f t="shared" si="95"/>
        <v>7.0168516835936527</v>
      </c>
    </row>
    <row r="62" spans="1:158">
      <c r="AW62" s="3">
        <f t="shared" si="96"/>
        <v>9</v>
      </c>
      <c r="AX62" s="4">
        <v>176</v>
      </c>
      <c r="AY62" s="4" t="s">
        <v>42</v>
      </c>
      <c r="AZ62" s="4">
        <f t="shared" si="98"/>
        <v>15.625</v>
      </c>
      <c r="BA62" s="6">
        <f t="shared" si="98"/>
        <v>65</v>
      </c>
      <c r="BB62" s="4" t="s">
        <v>39</v>
      </c>
      <c r="BC62" s="52">
        <v>6.1999999999999902E-3</v>
      </c>
      <c r="BD62" s="52">
        <v>6.4999999999999902E-3</v>
      </c>
      <c r="BE62" s="52">
        <v>6.7999999999999996E-3</v>
      </c>
      <c r="BF62" s="6">
        <f t="shared" si="90"/>
        <v>6.4999999999999928E-3</v>
      </c>
      <c r="BG62">
        <f t="shared" si="91"/>
        <v>3.0000000000000469E-4</v>
      </c>
      <c r="BH62">
        <f t="shared" si="92"/>
        <v>4.6153846153846922</v>
      </c>
      <c r="EA62" s="3">
        <f t="shared" si="97"/>
        <v>9</v>
      </c>
      <c r="EB62" s="4">
        <v>176</v>
      </c>
      <c r="EC62" s="4" t="s">
        <v>42</v>
      </c>
      <c r="ED62" s="4">
        <f t="shared" si="99"/>
        <v>15.625</v>
      </c>
      <c r="EE62">
        <f t="shared" si="99"/>
        <v>65</v>
      </c>
      <c r="EF62" s="4" t="s">
        <v>37</v>
      </c>
      <c r="EG62" s="52">
        <v>1.47E-2</v>
      </c>
      <c r="EH62" s="52">
        <v>1.6399999999999901E-2</v>
      </c>
      <c r="EI62" s="52">
        <v>1.9E-2</v>
      </c>
      <c r="EJ62">
        <f t="shared" si="93"/>
        <v>1.6699999999999965E-2</v>
      </c>
      <c r="EK62">
        <f t="shared" si="94"/>
        <v>2.1656407827707782E-3</v>
      </c>
      <c r="EL62">
        <f t="shared" si="95"/>
        <v>12.967908878866963</v>
      </c>
    </row>
    <row r="63" spans="1:158">
      <c r="AW63" s="3">
        <f t="shared" si="96"/>
        <v>10</v>
      </c>
      <c r="AX63" s="4">
        <v>176</v>
      </c>
      <c r="AY63" s="4" t="s">
        <v>42</v>
      </c>
      <c r="AZ63" s="4">
        <f t="shared" si="98"/>
        <v>7.8125</v>
      </c>
      <c r="BA63" s="6">
        <f t="shared" si="98"/>
        <v>32.5</v>
      </c>
      <c r="BB63" s="4" t="s">
        <v>39</v>
      </c>
      <c r="BC63" s="52">
        <v>6.0000000000000001E-3</v>
      </c>
      <c r="BD63" s="52">
        <v>5.5999999999999999E-3</v>
      </c>
      <c r="BE63" s="52">
        <v>6.1000000000000004E-3</v>
      </c>
      <c r="BF63" s="6">
        <f t="shared" si="90"/>
        <v>5.8999999999999999E-3</v>
      </c>
      <c r="BG63">
        <f t="shared" si="91"/>
        <v>2.6457513110645926E-4</v>
      </c>
      <c r="BH63">
        <f t="shared" si="92"/>
        <v>4.4843242560416821</v>
      </c>
      <c r="EA63" s="3">
        <f t="shared" si="97"/>
        <v>10</v>
      </c>
      <c r="EB63" s="4">
        <v>176</v>
      </c>
      <c r="EC63" s="4" t="s">
        <v>42</v>
      </c>
      <c r="ED63" s="4">
        <f t="shared" si="99"/>
        <v>7.8125</v>
      </c>
      <c r="EE63">
        <f t="shared" si="99"/>
        <v>32.5</v>
      </c>
      <c r="EF63" s="4" t="s">
        <v>37</v>
      </c>
      <c r="EG63" s="52">
        <v>1.5599999999999999E-2</v>
      </c>
      <c r="EH63" s="52">
        <v>1.7999999999999999E-2</v>
      </c>
      <c r="EI63" s="52">
        <v>1.8499999999999999E-2</v>
      </c>
      <c r="EJ63">
        <f t="shared" si="93"/>
        <v>1.7366666666666666E-2</v>
      </c>
      <c r="EK63">
        <f t="shared" si="94"/>
        <v>1.5502687938977978E-3</v>
      </c>
      <c r="EL63">
        <f t="shared" si="95"/>
        <v>8.9266917115036346</v>
      </c>
    </row>
    <row r="64" spans="1:158">
      <c r="AW64" s="3">
        <f t="shared" si="96"/>
        <v>11</v>
      </c>
      <c r="AX64" s="4">
        <v>176</v>
      </c>
      <c r="AY64" s="4" t="s">
        <v>42</v>
      </c>
      <c r="AZ64" s="4">
        <f t="shared" si="98"/>
        <v>3.90625</v>
      </c>
      <c r="BA64" s="4">
        <f t="shared" si="98"/>
        <v>16.25</v>
      </c>
      <c r="BB64" s="4" t="s">
        <v>39</v>
      </c>
      <c r="BC64" s="52">
        <v>5.4999999999999901E-3</v>
      </c>
      <c r="BD64" s="52">
        <v>5.7999999999999996E-3</v>
      </c>
      <c r="BE64" s="52">
        <v>6.6E-3</v>
      </c>
      <c r="BF64">
        <f t="shared" si="90"/>
        <v>5.9666666666666644E-3</v>
      </c>
      <c r="BG64">
        <f t="shared" si="91"/>
        <v>5.6862407030773684E-4</v>
      </c>
      <c r="BH64">
        <f t="shared" si="92"/>
        <v>9.5300123515263202</v>
      </c>
      <c r="EA64" s="3">
        <f t="shared" si="97"/>
        <v>11</v>
      </c>
      <c r="EB64" s="4">
        <v>176</v>
      </c>
      <c r="EC64" s="4" t="s">
        <v>42</v>
      </c>
      <c r="ED64" s="4">
        <f t="shared" si="99"/>
        <v>3.90625</v>
      </c>
      <c r="EE64" s="4">
        <f t="shared" si="99"/>
        <v>16.25</v>
      </c>
      <c r="EF64" s="4" t="s">
        <v>37</v>
      </c>
      <c r="EG64" s="52">
        <v>1.1299999999999999E-2</v>
      </c>
      <c r="EH64" s="52">
        <v>1.37E-2</v>
      </c>
      <c r="EI64" s="52">
        <v>1.5299999999999999E-2</v>
      </c>
      <c r="EJ64">
        <f t="shared" si="93"/>
        <v>1.3433333333333334E-2</v>
      </c>
      <c r="EK64">
        <f t="shared" si="94"/>
        <v>2.0132891827388667E-3</v>
      </c>
      <c r="EL64">
        <f t="shared" si="95"/>
        <v>14.987264387634244</v>
      </c>
    </row>
    <row r="65" spans="49:142">
      <c r="AW65" s="3">
        <f t="shared" si="96"/>
        <v>12</v>
      </c>
      <c r="AX65" s="4">
        <v>176</v>
      </c>
      <c r="AY65" s="4" t="s">
        <v>42</v>
      </c>
      <c r="AZ65" s="4">
        <f t="shared" si="98"/>
        <v>1.953125</v>
      </c>
      <c r="BA65" s="4">
        <f t="shared" si="98"/>
        <v>8.125</v>
      </c>
      <c r="BB65" s="4" t="s">
        <v>39</v>
      </c>
      <c r="BC65" s="52">
        <v>4.8999999999999998E-3</v>
      </c>
      <c r="BD65" s="52">
        <v>4.7000000000000002E-3</v>
      </c>
      <c r="BE65" s="52">
        <v>5.4000000000000003E-3</v>
      </c>
      <c r="BF65">
        <f t="shared" si="90"/>
        <v>5.0000000000000001E-3</v>
      </c>
      <c r="BG65">
        <f t="shared" si="91"/>
        <v>3.6055512754639904E-4</v>
      </c>
      <c r="BH65">
        <f t="shared" si="92"/>
        <v>7.2111025509279809</v>
      </c>
      <c r="EA65" s="3">
        <f t="shared" si="97"/>
        <v>12</v>
      </c>
      <c r="EB65" s="4">
        <v>176</v>
      </c>
      <c r="EC65" s="4" t="s">
        <v>42</v>
      </c>
      <c r="ED65" s="4">
        <f t="shared" si="99"/>
        <v>1.953125</v>
      </c>
      <c r="EE65" s="4">
        <f t="shared" si="99"/>
        <v>8.125</v>
      </c>
      <c r="EF65" s="4" t="s">
        <v>37</v>
      </c>
      <c r="EG65" s="52">
        <v>1.04E-2</v>
      </c>
      <c r="EH65" s="52">
        <v>1.10999999999999E-2</v>
      </c>
      <c r="EI65" s="52">
        <v>1.14E-2</v>
      </c>
      <c r="EJ65">
        <f t="shared" si="93"/>
        <v>1.0966666666666633E-2</v>
      </c>
      <c r="EK65">
        <f t="shared" si="94"/>
        <v>5.1316014394467587E-4</v>
      </c>
      <c r="EL65">
        <f t="shared" si="95"/>
        <v>4.6792718292827731</v>
      </c>
    </row>
    <row r="66" spans="49:142">
      <c r="AW66" s="3">
        <f t="shared" si="96"/>
        <v>13</v>
      </c>
      <c r="AX66" s="4">
        <v>176</v>
      </c>
      <c r="AY66" s="4" t="s">
        <v>42</v>
      </c>
      <c r="AZ66" s="4">
        <f t="shared" si="98"/>
        <v>0.9765625</v>
      </c>
      <c r="BA66" s="4">
        <f t="shared" si="98"/>
        <v>4.0625</v>
      </c>
      <c r="BB66" s="4" t="s">
        <v>39</v>
      </c>
      <c r="BC66" s="52">
        <v>5.1999999999999998E-3</v>
      </c>
      <c r="BD66" s="52">
        <v>6.1999999999999902E-3</v>
      </c>
      <c r="BE66" s="52">
        <v>5.4000000000000003E-3</v>
      </c>
      <c r="BF66">
        <f t="shared" si="90"/>
        <v>5.5999999999999965E-3</v>
      </c>
      <c r="BG66">
        <f t="shared" si="91"/>
        <v>5.2915026221291267E-4</v>
      </c>
      <c r="BH66">
        <f t="shared" si="92"/>
        <v>9.4491118252305899</v>
      </c>
      <c r="EA66" s="3">
        <f t="shared" si="97"/>
        <v>13</v>
      </c>
      <c r="EB66" s="4">
        <v>176</v>
      </c>
      <c r="EC66" s="4" t="s">
        <v>42</v>
      </c>
      <c r="ED66" s="4">
        <f t="shared" si="99"/>
        <v>0.9765625</v>
      </c>
      <c r="EE66" s="4">
        <f t="shared" si="99"/>
        <v>4.0625</v>
      </c>
      <c r="EF66" s="4" t="s">
        <v>37</v>
      </c>
      <c r="EG66" s="52">
        <v>1.02999999999999E-2</v>
      </c>
      <c r="EH66" s="52">
        <v>1.1299999999999999E-2</v>
      </c>
      <c r="EI66" s="52">
        <v>1.1199999999999899E-2</v>
      </c>
      <c r="EJ66">
        <f t="shared" si="93"/>
        <v>1.0933333333333265E-2</v>
      </c>
      <c r="EK66">
        <f t="shared" si="94"/>
        <v>5.507570547286433E-4</v>
      </c>
      <c r="EL66">
        <f t="shared" si="95"/>
        <v>5.0374120859327443</v>
      </c>
    </row>
    <row r="67" spans="49:142">
      <c r="AW67" s="3">
        <f t="shared" si="96"/>
        <v>14</v>
      </c>
      <c r="AX67" s="4">
        <v>176</v>
      </c>
      <c r="AY67" s="4" t="s">
        <v>42</v>
      </c>
      <c r="AZ67" s="4">
        <f t="shared" si="98"/>
        <v>0.48828125</v>
      </c>
      <c r="BA67" s="4">
        <f t="shared" si="98"/>
        <v>2.03125</v>
      </c>
      <c r="BB67" s="4" t="s">
        <v>39</v>
      </c>
      <c r="BC67" s="52">
        <v>5.4000000000000003E-3</v>
      </c>
      <c r="BD67" s="52">
        <v>8.0000000000000002E-3</v>
      </c>
      <c r="BE67" s="52">
        <v>4.8999999999999998E-3</v>
      </c>
      <c r="BF67">
        <f t="shared" si="90"/>
        <v>6.1000000000000004E-3</v>
      </c>
      <c r="BG67">
        <f t="shared" si="91"/>
        <v>1.6643316977093239E-3</v>
      </c>
      <c r="BH67">
        <f t="shared" si="92"/>
        <v>27.284126191956126</v>
      </c>
      <c r="EA67" s="3">
        <f t="shared" si="97"/>
        <v>14</v>
      </c>
      <c r="EB67" s="4">
        <v>176</v>
      </c>
      <c r="EC67" s="4" t="s">
        <v>42</v>
      </c>
      <c r="ED67" s="4">
        <f t="shared" si="99"/>
        <v>0.48828125</v>
      </c>
      <c r="EE67" s="4">
        <f t="shared" si="99"/>
        <v>2.03125</v>
      </c>
      <c r="EF67" s="4" t="s">
        <v>37</v>
      </c>
      <c r="EG67" s="52">
        <v>1.04999999999999E-2</v>
      </c>
      <c r="EH67" s="52">
        <v>1.22999999999999E-2</v>
      </c>
      <c r="EI67" s="52">
        <v>1.2899999999999899E-2</v>
      </c>
      <c r="EJ67">
        <f t="shared" si="93"/>
        <v>1.1899999999999899E-2</v>
      </c>
      <c r="EK67">
        <f t="shared" si="94"/>
        <v>1.2489995996796794E-3</v>
      </c>
      <c r="EL67">
        <f t="shared" si="95"/>
        <v>10.495794955291512</v>
      </c>
    </row>
    <row r="68" spans="49:142">
      <c r="AW68" s="3">
        <f t="shared" si="96"/>
        <v>15</v>
      </c>
      <c r="AX68" s="4">
        <v>176</v>
      </c>
      <c r="AY68" s="4" t="s">
        <v>42</v>
      </c>
      <c r="AZ68" s="4">
        <f t="shared" si="98"/>
        <v>0.244140625</v>
      </c>
      <c r="BA68" s="4">
        <f t="shared" si="98"/>
        <v>1.015625</v>
      </c>
      <c r="BB68" s="4" t="s">
        <v>39</v>
      </c>
      <c r="BC68" s="52">
        <v>4.8999999999999998E-3</v>
      </c>
      <c r="BD68" s="52">
        <v>6.7000000000000002E-3</v>
      </c>
      <c r="BE68" s="52">
        <v>5.1999999999999998E-3</v>
      </c>
      <c r="BF68">
        <f t="shared" si="90"/>
        <v>5.5999999999999999E-3</v>
      </c>
      <c r="BG68">
        <f t="shared" si="91"/>
        <v>9.6436507609929572E-4</v>
      </c>
      <c r="BH68">
        <f t="shared" si="92"/>
        <v>17.220804930344567</v>
      </c>
      <c r="EA68" s="3">
        <f t="shared" si="97"/>
        <v>15</v>
      </c>
      <c r="EB68" s="4">
        <v>176</v>
      </c>
      <c r="EC68" s="4" t="s">
        <v>42</v>
      </c>
      <c r="ED68" s="4">
        <f t="shared" si="99"/>
        <v>0.244140625</v>
      </c>
      <c r="EE68" s="4">
        <f t="shared" si="99"/>
        <v>1.015625</v>
      </c>
      <c r="EF68" s="4" t="s">
        <v>37</v>
      </c>
      <c r="EG68" s="52">
        <v>1.1900000000000001E-2</v>
      </c>
      <c r="EH68" s="52">
        <v>7.4999999999999997E-3</v>
      </c>
      <c r="EI68" s="52">
        <v>8.8999999999999999E-3</v>
      </c>
      <c r="EJ68">
        <f t="shared" si="93"/>
        <v>9.4333333333333335E-3</v>
      </c>
      <c r="EK68">
        <f t="shared" si="94"/>
        <v>2.247962040011649E-3</v>
      </c>
      <c r="EL68">
        <f t="shared" si="95"/>
        <v>23.829986289876139</v>
      </c>
    </row>
    <row r="69" spans="49:142">
      <c r="AW69" s="3">
        <f t="shared" si="96"/>
        <v>16</v>
      </c>
      <c r="AX69" s="4">
        <v>176</v>
      </c>
      <c r="AY69" s="4" t="s">
        <v>42</v>
      </c>
      <c r="AZ69" s="4">
        <f t="shared" si="98"/>
        <v>0.1220703125</v>
      </c>
      <c r="BA69" s="4">
        <f t="shared" si="98"/>
        <v>0.5078125</v>
      </c>
      <c r="BB69" s="4" t="s">
        <v>39</v>
      </c>
      <c r="BC69" s="52">
        <v>4.7999999999999996E-3</v>
      </c>
      <c r="BD69" s="52">
        <v>5.1999999999999998E-3</v>
      </c>
      <c r="BE69" s="52">
        <v>4.6999999999999898E-3</v>
      </c>
      <c r="BF69">
        <f t="shared" si="90"/>
        <v>4.8999999999999955E-3</v>
      </c>
      <c r="BG69">
        <f t="shared" si="91"/>
        <v>2.6457513110646289E-4</v>
      </c>
      <c r="BH69">
        <f t="shared" si="92"/>
        <v>5.399492471560472</v>
      </c>
      <c r="EA69" s="3">
        <f t="shared" si="97"/>
        <v>16</v>
      </c>
      <c r="EB69" s="4">
        <v>176</v>
      </c>
      <c r="EC69" s="4" t="s">
        <v>42</v>
      </c>
      <c r="ED69" s="4">
        <f t="shared" si="99"/>
        <v>0.1220703125</v>
      </c>
      <c r="EE69" s="4">
        <f t="shared" si="99"/>
        <v>0.5078125</v>
      </c>
      <c r="EF69" s="4" t="s">
        <v>37</v>
      </c>
      <c r="EG69" s="52">
        <v>7.4000000000000003E-3</v>
      </c>
      <c r="EH69" s="52">
        <v>8.2999999999999897E-3</v>
      </c>
      <c r="EI69" s="52">
        <v>9.5999999999999905E-3</v>
      </c>
      <c r="EJ69">
        <f t="shared" si="93"/>
        <v>8.4333333333333274E-3</v>
      </c>
      <c r="EK69">
        <f t="shared" si="94"/>
        <v>1.1060440015357993E-3</v>
      </c>
      <c r="EL69">
        <f t="shared" si="95"/>
        <v>13.115146263270358</v>
      </c>
    </row>
  </sheetData>
  <phoneticPr fontId="18"/>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64"/>
  <sheetViews>
    <sheetView topLeftCell="A49" workbookViewId="0">
      <selection activeCell="N72" sqref="N72"/>
    </sheetView>
  </sheetViews>
  <sheetFormatPr defaultRowHeight="10.5"/>
  <cols>
    <col min="8" max="8" width="12.1640625" bestFit="1" customWidth="1"/>
    <col min="10" max="10" width="12.1640625" bestFit="1" customWidth="1"/>
    <col min="11" max="11" width="11" bestFit="1" customWidth="1"/>
  </cols>
  <sheetData>
    <row r="1" spans="1:3">
      <c r="A1" t="s">
        <v>232</v>
      </c>
      <c r="C1" t="s">
        <v>233</v>
      </c>
    </row>
    <row r="2" spans="1:3">
      <c r="A2" t="s">
        <v>234</v>
      </c>
      <c r="B2">
        <v>1</v>
      </c>
      <c r="C2">
        <v>93.81281703328338</v>
      </c>
    </row>
    <row r="3" spans="1:3">
      <c r="A3" t="s">
        <v>234</v>
      </c>
      <c r="B3">
        <v>1</v>
      </c>
      <c r="C3">
        <v>110.01152628315722</v>
      </c>
    </row>
    <row r="4" spans="1:3">
      <c r="A4" t="s">
        <v>234</v>
      </c>
      <c r="B4">
        <v>1</v>
      </c>
      <c r="C4">
        <v>122.0394892632569</v>
      </c>
    </row>
    <row r="5" spans="1:3">
      <c r="A5" t="s">
        <v>234</v>
      </c>
      <c r="B5">
        <v>1</v>
      </c>
      <c r="C5">
        <v>81.8708329889227</v>
      </c>
    </row>
    <row r="6" spans="1:3">
      <c r="A6" t="s">
        <v>234</v>
      </c>
      <c r="B6">
        <v>1</v>
      </c>
      <c r="C6">
        <v>139.7259005615509</v>
      </c>
    </row>
    <row r="7" spans="1:3">
      <c r="A7" t="s">
        <v>234</v>
      </c>
      <c r="B7">
        <v>1</v>
      </c>
      <c r="C7">
        <v>87.074999311180591</v>
      </c>
    </row>
    <row r="8" spans="1:3">
      <c r="A8" t="s">
        <v>234</v>
      </c>
      <c r="B8">
        <v>1</v>
      </c>
      <c r="C8">
        <v>245.48963826744256</v>
      </c>
    </row>
    <row r="9" spans="1:3">
      <c r="A9" t="s">
        <v>234</v>
      </c>
      <c r="B9">
        <v>1</v>
      </c>
      <c r="C9">
        <v>151.43845109984937</v>
      </c>
    </row>
    <row r="10" spans="1:3">
      <c r="A10" t="s">
        <v>234</v>
      </c>
      <c r="B10">
        <v>1</v>
      </c>
      <c r="C10">
        <v>37.999999999999616</v>
      </c>
    </row>
    <row r="11" spans="1:3">
      <c r="A11" t="s">
        <v>234</v>
      </c>
      <c r="B11">
        <v>1</v>
      </c>
      <c r="C11">
        <v>62.000000000000284</v>
      </c>
    </row>
    <row r="12" spans="1:3">
      <c r="A12" t="s">
        <v>151</v>
      </c>
      <c r="B12">
        <v>2</v>
      </c>
      <c r="C12">
        <v>707.33072915716696</v>
      </c>
    </row>
    <row r="13" spans="1:3">
      <c r="A13" t="s">
        <v>151</v>
      </c>
      <c r="B13">
        <v>2</v>
      </c>
      <c r="C13">
        <v>226.27942897402338</v>
      </c>
    </row>
    <row r="14" spans="1:3">
      <c r="A14" t="s">
        <v>151</v>
      </c>
      <c r="B14">
        <v>2</v>
      </c>
      <c r="C14">
        <v>149.54356886635279</v>
      </c>
    </row>
    <row r="15" spans="1:3">
      <c r="A15" t="s">
        <v>151</v>
      </c>
      <c r="B15">
        <v>2</v>
      </c>
      <c r="C15">
        <v>117.30979326512501</v>
      </c>
    </row>
    <row r="16" spans="1:3">
      <c r="A16" t="s">
        <v>151</v>
      </c>
      <c r="B16">
        <v>2</v>
      </c>
      <c r="C16">
        <v>99.491596045156442</v>
      </c>
    </row>
    <row r="17" spans="1:11">
      <c r="A17" t="s">
        <v>151</v>
      </c>
      <c r="B17">
        <v>2</v>
      </c>
      <c r="C17">
        <v>234.7148454546425</v>
      </c>
    </row>
    <row r="18" spans="1:11">
      <c r="A18" t="s">
        <v>151</v>
      </c>
      <c r="B18">
        <v>2</v>
      </c>
      <c r="C18">
        <v>164.54356886636708</v>
      </c>
    </row>
    <row r="19" spans="1:11">
      <c r="A19" t="s">
        <v>151</v>
      </c>
      <c r="B19">
        <v>2</v>
      </c>
      <c r="C19">
        <v>345.36164464904994</v>
      </c>
    </row>
    <row r="20" spans="1:11">
      <c r="A20" t="s">
        <v>151</v>
      </c>
      <c r="B20">
        <v>2</v>
      </c>
      <c r="C20">
        <v>272.48333195568432</v>
      </c>
    </row>
    <row r="21" spans="1:11">
      <c r="A21" t="s">
        <v>151</v>
      </c>
      <c r="B21">
        <v>2</v>
      </c>
      <c r="C21">
        <v>238.65489663255468</v>
      </c>
    </row>
    <row r="25" spans="1:11" ht="12.75">
      <c r="A25" s="53"/>
      <c r="B25" s="53"/>
      <c r="C25" s="53"/>
      <c r="D25" s="53"/>
      <c r="E25" s="53"/>
      <c r="F25" s="53"/>
      <c r="G25" s="53"/>
      <c r="H25" s="53"/>
      <c r="I25" s="53"/>
      <c r="J25" s="53"/>
      <c r="K25" s="53"/>
    </row>
    <row r="26" spans="1:11" ht="12.75">
      <c r="A26" s="54" t="s">
        <v>235</v>
      </c>
      <c r="B26" s="53"/>
      <c r="C26" s="53"/>
      <c r="D26" s="53"/>
      <c r="E26" s="53"/>
      <c r="F26" s="53"/>
      <c r="G26" s="53"/>
      <c r="H26" s="53"/>
      <c r="I26" s="53"/>
      <c r="J26" s="53"/>
      <c r="K26" s="53"/>
    </row>
    <row r="27" spans="1:11" ht="12.75">
      <c r="A27" s="54" t="s">
        <v>236</v>
      </c>
      <c r="B27" s="53"/>
      <c r="C27" s="53"/>
      <c r="D27" s="53"/>
      <c r="E27" s="53"/>
      <c r="F27" s="53"/>
      <c r="G27" s="53"/>
      <c r="H27" s="53"/>
      <c r="I27" s="53"/>
      <c r="J27" s="53"/>
      <c r="K27" s="53"/>
    </row>
    <row r="28" spans="1:11" ht="12.75">
      <c r="A28" s="54" t="s">
        <v>237</v>
      </c>
      <c r="B28" s="53"/>
      <c r="C28" s="53"/>
      <c r="D28" s="53"/>
      <c r="E28" s="53"/>
      <c r="F28" s="53"/>
      <c r="G28" s="53"/>
      <c r="H28" s="53"/>
      <c r="I28" s="53"/>
      <c r="J28" s="53"/>
      <c r="K28" s="53"/>
    </row>
    <row r="29" spans="1:11" ht="12.75">
      <c r="A29" s="54" t="s">
        <v>238</v>
      </c>
      <c r="B29" s="53"/>
      <c r="C29" s="53"/>
      <c r="D29" s="53"/>
      <c r="E29" s="53"/>
      <c r="F29" s="53"/>
      <c r="G29" s="53"/>
      <c r="H29" s="53"/>
      <c r="I29" s="53"/>
      <c r="J29" s="53"/>
      <c r="K29" s="53"/>
    </row>
    <row r="30" spans="1:11" ht="12.75">
      <c r="A30" s="53"/>
      <c r="B30" s="53"/>
      <c r="C30" s="53"/>
      <c r="D30" s="53"/>
      <c r="E30" s="53"/>
      <c r="F30" s="53"/>
      <c r="G30" s="53"/>
      <c r="H30" s="53"/>
      <c r="I30" s="53"/>
      <c r="J30" s="53"/>
      <c r="K30" s="53"/>
    </row>
    <row r="31" spans="1:11" ht="12.75">
      <c r="A31" s="53"/>
      <c r="B31" s="53"/>
      <c r="C31" s="53"/>
      <c r="D31" s="53"/>
      <c r="E31" s="53"/>
      <c r="F31" s="53"/>
      <c r="G31" s="53"/>
      <c r="H31" s="53"/>
      <c r="I31" s="53"/>
      <c r="J31" s="53"/>
      <c r="K31" s="53"/>
    </row>
    <row r="32" spans="1:11" ht="15.75">
      <c r="A32" s="55" t="s">
        <v>239</v>
      </c>
      <c r="B32" s="53"/>
      <c r="C32" s="53"/>
      <c r="D32" s="53"/>
      <c r="E32" s="53"/>
      <c r="F32" s="53"/>
      <c r="G32" s="53"/>
      <c r="H32" s="53"/>
      <c r="I32" s="53"/>
      <c r="J32" s="53"/>
      <c r="K32" s="53"/>
    </row>
    <row r="33" spans="1:11" ht="12.75">
      <c r="A33" s="53"/>
      <c r="B33" s="53"/>
      <c r="C33" s="53"/>
      <c r="D33" s="53"/>
      <c r="E33" s="53"/>
      <c r="F33" s="53"/>
      <c r="G33" s="53"/>
      <c r="H33" s="53"/>
      <c r="I33" s="53"/>
      <c r="J33" s="53"/>
      <c r="K33" s="53"/>
    </row>
    <row r="34" spans="1:11" ht="13.5" thickBot="1">
      <c r="A34" s="78" t="s">
        <v>181</v>
      </c>
      <c r="B34" s="79"/>
      <c r="C34" s="79"/>
      <c r="D34" s="53"/>
      <c r="E34" s="53"/>
      <c r="F34" s="53"/>
      <c r="G34" s="53"/>
      <c r="H34" s="53"/>
      <c r="I34" s="53"/>
      <c r="J34" s="53"/>
      <c r="K34" s="53"/>
    </row>
    <row r="35" spans="1:11" ht="12.75">
      <c r="A35" s="80" t="s">
        <v>182</v>
      </c>
      <c r="B35" s="81"/>
      <c r="C35" s="56" t="s">
        <v>240</v>
      </c>
      <c r="D35" s="53"/>
      <c r="E35" s="53"/>
      <c r="F35" s="53"/>
      <c r="G35" s="53"/>
      <c r="H35" s="53"/>
      <c r="I35" s="53"/>
      <c r="J35" s="53"/>
      <c r="K35" s="53"/>
    </row>
    <row r="36" spans="1:11" ht="12.75">
      <c r="A36" s="82" t="s">
        <v>184</v>
      </c>
      <c r="B36" s="83"/>
      <c r="C36" s="57" t="s">
        <v>157</v>
      </c>
      <c r="D36" s="53"/>
      <c r="E36" s="53"/>
      <c r="F36" s="53"/>
      <c r="G36" s="53"/>
      <c r="H36" s="53"/>
      <c r="I36" s="53"/>
      <c r="J36" s="53"/>
      <c r="K36" s="53"/>
    </row>
    <row r="37" spans="1:11" ht="33.75">
      <c r="A37" s="84" t="s">
        <v>185</v>
      </c>
      <c r="B37" s="58" t="s">
        <v>186</v>
      </c>
      <c r="C37" s="57" t="s">
        <v>187</v>
      </c>
      <c r="D37" s="53"/>
      <c r="E37" s="53"/>
      <c r="F37" s="53"/>
      <c r="G37" s="53"/>
      <c r="H37" s="53"/>
      <c r="I37" s="53"/>
      <c r="J37" s="53"/>
      <c r="K37" s="53"/>
    </row>
    <row r="38" spans="1:11" ht="12.75">
      <c r="A38" s="85"/>
      <c r="B38" s="58" t="s">
        <v>188</v>
      </c>
      <c r="C38" s="57" t="s">
        <v>189</v>
      </c>
      <c r="D38" s="53"/>
      <c r="E38" s="53"/>
      <c r="F38" s="53"/>
      <c r="G38" s="53"/>
      <c r="H38" s="53"/>
      <c r="I38" s="53"/>
      <c r="J38" s="53"/>
      <c r="K38" s="53"/>
    </row>
    <row r="39" spans="1:11" ht="12.75">
      <c r="A39" s="85"/>
      <c r="B39" s="58" t="s">
        <v>190</v>
      </c>
      <c r="C39" s="57" t="s">
        <v>189</v>
      </c>
      <c r="D39" s="53"/>
      <c r="E39" s="53"/>
      <c r="F39" s="53"/>
      <c r="G39" s="53"/>
      <c r="H39" s="53"/>
      <c r="I39" s="53"/>
      <c r="J39" s="53"/>
      <c r="K39" s="53"/>
    </row>
    <row r="40" spans="1:11" ht="22.5">
      <c r="A40" s="85"/>
      <c r="B40" s="58" t="s">
        <v>191</v>
      </c>
      <c r="C40" s="57" t="s">
        <v>189</v>
      </c>
      <c r="D40" s="53"/>
      <c r="E40" s="53"/>
      <c r="F40" s="53"/>
      <c r="G40" s="53"/>
      <c r="H40" s="53"/>
      <c r="I40" s="53"/>
      <c r="J40" s="53"/>
      <c r="K40" s="53"/>
    </row>
    <row r="41" spans="1:11" ht="45">
      <c r="A41" s="85"/>
      <c r="B41" s="58" t="s">
        <v>192</v>
      </c>
      <c r="C41" s="59">
        <v>20</v>
      </c>
      <c r="D41" s="53"/>
      <c r="E41" s="53"/>
      <c r="F41" s="53"/>
      <c r="G41" s="53"/>
      <c r="H41" s="53"/>
      <c r="I41" s="53"/>
      <c r="J41" s="53"/>
      <c r="K41" s="53"/>
    </row>
    <row r="42" spans="1:11" ht="67.5">
      <c r="A42" s="84" t="s">
        <v>193</v>
      </c>
      <c r="B42" s="58" t="s">
        <v>194</v>
      </c>
      <c r="C42" s="57" t="s">
        <v>241</v>
      </c>
      <c r="D42" s="53"/>
      <c r="E42" s="53"/>
      <c r="F42" s="53"/>
      <c r="G42" s="53"/>
      <c r="H42" s="53"/>
      <c r="I42" s="53"/>
      <c r="J42" s="53"/>
      <c r="K42" s="53"/>
    </row>
    <row r="43" spans="1:11" ht="146.25">
      <c r="A43" s="85"/>
      <c r="B43" s="58" t="s">
        <v>196</v>
      </c>
      <c r="C43" s="57" t="s">
        <v>242</v>
      </c>
      <c r="D43" s="53"/>
      <c r="E43" s="53"/>
      <c r="F43" s="53"/>
      <c r="G43" s="53"/>
      <c r="H43" s="53"/>
      <c r="I43" s="53"/>
      <c r="J43" s="53"/>
      <c r="K43" s="53"/>
    </row>
    <row r="44" spans="1:11" ht="180">
      <c r="A44" s="82" t="s">
        <v>198</v>
      </c>
      <c r="B44" s="83"/>
      <c r="C44" s="57" t="s">
        <v>243</v>
      </c>
      <c r="D44" s="53"/>
      <c r="E44" s="53"/>
      <c r="F44" s="53"/>
      <c r="G44" s="53"/>
      <c r="H44" s="53"/>
      <c r="I44" s="53"/>
      <c r="J44" s="53"/>
      <c r="K44" s="53"/>
    </row>
    <row r="45" spans="1:11" ht="34.5" thickBot="1">
      <c r="A45" s="86" t="s">
        <v>200</v>
      </c>
      <c r="B45" s="58" t="s">
        <v>201</v>
      </c>
      <c r="C45" s="60" t="s">
        <v>202</v>
      </c>
      <c r="D45" s="53"/>
      <c r="E45" s="53"/>
      <c r="F45" s="53"/>
      <c r="G45" s="53"/>
      <c r="H45" s="53"/>
      <c r="I45" s="53"/>
      <c r="J45" s="53"/>
      <c r="K45" s="53"/>
    </row>
    <row r="46" spans="1:11" ht="34.5" thickBot="1">
      <c r="A46" s="87"/>
      <c r="B46" s="14" t="s">
        <v>203</v>
      </c>
      <c r="C46" s="61" t="s">
        <v>244</v>
      </c>
      <c r="D46" s="53"/>
      <c r="E46" s="53"/>
      <c r="F46" s="53"/>
      <c r="G46" s="53"/>
      <c r="H46" s="53"/>
      <c r="I46" s="53"/>
      <c r="J46" s="53"/>
      <c r="K46" s="53"/>
    </row>
    <row r="47" spans="1:11" ht="12.75">
      <c r="A47" s="53"/>
      <c r="B47" s="53"/>
      <c r="C47" s="53"/>
      <c r="D47" s="53"/>
      <c r="E47" s="53"/>
      <c r="F47" s="53"/>
      <c r="G47" s="53"/>
      <c r="H47" s="53"/>
      <c r="I47" s="53"/>
      <c r="J47" s="53"/>
      <c r="K47" s="53"/>
    </row>
    <row r="48" spans="1:11" ht="12.75">
      <c r="A48" s="53"/>
      <c r="B48" s="53"/>
      <c r="C48" s="53"/>
      <c r="D48" s="53"/>
      <c r="E48" s="53"/>
      <c r="F48" s="53"/>
      <c r="G48" s="53"/>
      <c r="H48" s="53"/>
      <c r="I48" s="53"/>
      <c r="J48" s="53"/>
      <c r="K48" s="53"/>
    </row>
    <row r="49" spans="1:27" ht="12.75">
      <c r="A49" s="54" t="s">
        <v>206</v>
      </c>
      <c r="B49" s="53"/>
      <c r="C49" s="53"/>
      <c r="D49" s="53"/>
      <c r="E49" s="53"/>
      <c r="F49" s="53"/>
      <c r="G49" s="53"/>
      <c r="H49" s="53"/>
      <c r="I49" s="53"/>
      <c r="J49" s="53"/>
      <c r="K49" s="53"/>
    </row>
    <row r="50" spans="1:27" ht="12.75">
      <c r="A50" s="53"/>
      <c r="B50" s="53"/>
      <c r="C50" s="53"/>
      <c r="D50" s="53"/>
      <c r="E50" s="53"/>
      <c r="F50" s="53"/>
      <c r="G50" s="53"/>
      <c r="H50" s="53"/>
      <c r="I50" s="53"/>
      <c r="J50" s="53"/>
      <c r="K50" s="53"/>
    </row>
    <row r="51" spans="1:27" ht="13.5" thickBot="1">
      <c r="A51" s="88" t="s">
        <v>245</v>
      </c>
      <c r="B51" s="89"/>
      <c r="C51" s="89"/>
      <c r="D51" s="89"/>
      <c r="E51" s="89"/>
      <c r="F51" s="89"/>
      <c r="G51" s="53"/>
      <c r="H51" s="53"/>
      <c r="I51" s="53"/>
      <c r="J51" s="53"/>
      <c r="K51" s="53"/>
    </row>
    <row r="52" spans="1:27" ht="24" thickBot="1">
      <c r="A52" s="62"/>
      <c r="B52" s="63" t="s">
        <v>246</v>
      </c>
      <c r="C52" s="64" t="s">
        <v>210</v>
      </c>
      <c r="D52" s="65" t="s">
        <v>247</v>
      </c>
      <c r="E52" s="65" t="s">
        <v>248</v>
      </c>
      <c r="F52" s="66" t="s">
        <v>249</v>
      </c>
      <c r="G52" s="53"/>
      <c r="H52" s="53"/>
      <c r="I52" s="53"/>
      <c r="J52" s="53"/>
      <c r="K52" s="53"/>
    </row>
    <row r="53" spans="1:27" ht="13.5" thickBot="1">
      <c r="A53" s="90" t="s">
        <v>176</v>
      </c>
      <c r="B53" s="10" t="s">
        <v>213</v>
      </c>
      <c r="C53" s="67">
        <v>10</v>
      </c>
      <c r="D53" s="68">
        <v>113.14636549299999</v>
      </c>
      <c r="E53" s="69">
        <v>57.803306658428781</v>
      </c>
      <c r="F53" s="70">
        <v>18.279010532981147</v>
      </c>
      <c r="G53" s="53"/>
      <c r="H53" s="53"/>
      <c r="I53" s="53"/>
      <c r="J53" s="53"/>
      <c r="K53" s="53"/>
    </row>
    <row r="54" spans="1:27" ht="13.5" thickBot="1">
      <c r="A54" s="87"/>
      <c r="B54" s="14" t="s">
        <v>214</v>
      </c>
      <c r="C54" s="71">
        <v>10</v>
      </c>
      <c r="D54" s="72">
        <v>255.57134040499994</v>
      </c>
      <c r="E54" s="73">
        <v>175.44201973470499</v>
      </c>
      <c r="F54" s="74">
        <v>55.479637966187752</v>
      </c>
      <c r="G54" s="53"/>
      <c r="H54" s="53"/>
      <c r="I54" s="53"/>
      <c r="J54" s="53"/>
      <c r="K54" s="53"/>
    </row>
    <row r="55" spans="1:27" ht="12.75">
      <c r="A55" s="53"/>
      <c r="B55" s="53"/>
      <c r="C55" s="53"/>
      <c r="D55" s="53"/>
      <c r="E55" s="53"/>
      <c r="F55" s="53"/>
      <c r="G55" s="53"/>
      <c r="H55" s="53"/>
      <c r="I55" s="53"/>
      <c r="J55" s="53"/>
      <c r="K55" s="53"/>
    </row>
    <row r="56" spans="1:27" ht="13.5" thickBot="1">
      <c r="A56" s="88" t="s">
        <v>156</v>
      </c>
      <c r="B56" s="89"/>
      <c r="C56" s="89"/>
      <c r="D56" s="89"/>
      <c r="E56" s="89"/>
      <c r="F56" s="89"/>
      <c r="G56" s="89"/>
      <c r="H56" s="89"/>
      <c r="I56" s="89"/>
      <c r="J56" s="89"/>
      <c r="K56" s="89"/>
      <c r="O56" t="s">
        <v>156</v>
      </c>
    </row>
    <row r="57" spans="1:27" ht="13.5" thickBot="1">
      <c r="A57" s="91" t="s">
        <v>157</v>
      </c>
      <c r="B57" s="81"/>
      <c r="C57" s="93" t="s">
        <v>158</v>
      </c>
      <c r="D57" s="94"/>
      <c r="E57" s="95" t="s">
        <v>159</v>
      </c>
      <c r="F57" s="96"/>
      <c r="G57" s="96"/>
      <c r="H57" s="96"/>
      <c r="I57" s="96"/>
      <c r="J57" s="96"/>
      <c r="K57" s="97"/>
      <c r="O57" t="s">
        <v>157</v>
      </c>
      <c r="Q57" t="s">
        <v>158</v>
      </c>
      <c r="S57" t="s">
        <v>159</v>
      </c>
      <c r="U57" s="7" t="s">
        <v>171</v>
      </c>
      <c r="V57" s="7" t="s">
        <v>172</v>
      </c>
    </row>
    <row r="58" spans="1:27" ht="72.75" thickBot="1">
      <c r="A58" s="85"/>
      <c r="B58" s="83"/>
      <c r="C58" s="98" t="s">
        <v>160</v>
      </c>
      <c r="D58" s="100" t="s">
        <v>175</v>
      </c>
      <c r="E58" s="100" t="s">
        <v>161</v>
      </c>
      <c r="F58" s="100" t="s">
        <v>162</v>
      </c>
      <c r="G58" s="100" t="s">
        <v>163</v>
      </c>
      <c r="H58" s="100" t="s">
        <v>164</v>
      </c>
      <c r="I58" s="100" t="s">
        <v>165</v>
      </c>
      <c r="J58" s="102" t="s">
        <v>166</v>
      </c>
      <c r="K58" s="103"/>
      <c r="Q58" t="s">
        <v>160</v>
      </c>
      <c r="R58" s="75" t="s">
        <v>173</v>
      </c>
      <c r="S58" t="s">
        <v>161</v>
      </c>
      <c r="T58" t="s">
        <v>162</v>
      </c>
      <c r="U58" s="8" t="s">
        <v>174</v>
      </c>
      <c r="V58" s="8" t="s">
        <v>172</v>
      </c>
      <c r="W58" t="s">
        <v>163</v>
      </c>
      <c r="X58" t="s">
        <v>164</v>
      </c>
      <c r="Y58" t="s">
        <v>165</v>
      </c>
      <c r="Z58" t="s">
        <v>166</v>
      </c>
    </row>
    <row r="59" spans="1:27" ht="12.75" thickBot="1">
      <c r="A59" s="87"/>
      <c r="B59" s="92"/>
      <c r="C59" s="99"/>
      <c r="D59" s="101"/>
      <c r="E59" s="101"/>
      <c r="F59" s="101"/>
      <c r="G59" s="101"/>
      <c r="H59" s="101"/>
      <c r="I59" s="101"/>
      <c r="J59" s="18" t="s">
        <v>167</v>
      </c>
      <c r="K59" s="9" t="s">
        <v>168</v>
      </c>
      <c r="U59" s="7"/>
      <c r="V59" s="7"/>
      <c r="Z59" t="s">
        <v>167</v>
      </c>
      <c r="AA59" t="s">
        <v>168</v>
      </c>
    </row>
    <row r="60" spans="1:27" ht="34.5" thickBot="1">
      <c r="A60" s="90" t="s">
        <v>176</v>
      </c>
      <c r="B60" s="10" t="s">
        <v>169</v>
      </c>
      <c r="C60" s="11">
        <v>2.7031244965978019</v>
      </c>
      <c r="D60" s="12">
        <v>0.11750339600086666</v>
      </c>
      <c r="E60" s="12">
        <v>-2.4382289506466059</v>
      </c>
      <c r="F60" s="13">
        <v>18</v>
      </c>
      <c r="G60" s="12">
        <v>2.5352076301167918E-2</v>
      </c>
      <c r="H60" s="69">
        <v>-142.42497491199995</v>
      </c>
      <c r="I60" s="69">
        <v>58.413290053926062</v>
      </c>
      <c r="J60" s="69">
        <v>-265.14674342928242</v>
      </c>
      <c r="K60" s="70">
        <v>-19.703206394717512</v>
      </c>
      <c r="O60" t="s">
        <v>176</v>
      </c>
      <c r="P60" t="s">
        <v>169</v>
      </c>
      <c r="Q60">
        <v>2.7031244965978019</v>
      </c>
      <c r="R60">
        <v>0.11750339600086666</v>
      </c>
      <c r="S60">
        <v>-2.4382289506466059</v>
      </c>
      <c r="T60">
        <v>18</v>
      </c>
      <c r="U60" s="7">
        <f>IF(R60&lt;0.05,W61,W60)</f>
        <v>2.5352076301167918E-2</v>
      </c>
      <c r="V60" s="7">
        <f>IF(R60&lt;0.05,S61,S60)</f>
        <v>-2.4382289506466059</v>
      </c>
      <c r="W60">
        <v>2.5352076301167918E-2</v>
      </c>
      <c r="X60">
        <v>-142.42497491199995</v>
      </c>
      <c r="Y60">
        <v>58.413290053926062</v>
      </c>
      <c r="Z60">
        <v>-265.14674342928242</v>
      </c>
      <c r="AA60">
        <v>-19.703206394717512</v>
      </c>
    </row>
    <row r="61" spans="1:27" ht="34.5" thickBot="1">
      <c r="A61" s="87"/>
      <c r="B61" s="14" t="s">
        <v>170</v>
      </c>
      <c r="C61" s="15"/>
      <c r="D61" s="16"/>
      <c r="E61" s="17">
        <v>-2.4382289506466059</v>
      </c>
      <c r="F61" s="17">
        <v>10.931181173698237</v>
      </c>
      <c r="G61" s="17">
        <v>3.3052769198318101E-2</v>
      </c>
      <c r="H61" s="73">
        <v>-142.42497491199995</v>
      </c>
      <c r="I61" s="73">
        <v>58.413290053926055</v>
      </c>
      <c r="J61" s="73">
        <v>-271.09058158074146</v>
      </c>
      <c r="K61" s="74">
        <v>-13.75936824325845</v>
      </c>
      <c r="P61" t="s">
        <v>170</v>
      </c>
      <c r="S61">
        <v>-2.4382289506466059</v>
      </c>
      <c r="T61">
        <v>10.931181173698237</v>
      </c>
      <c r="U61" s="7"/>
      <c r="V61" s="7"/>
      <c r="W61">
        <v>3.3052769198318101E-2</v>
      </c>
      <c r="X61">
        <v>-142.42497491199995</v>
      </c>
      <c r="Y61">
        <v>58.413290053926055</v>
      </c>
      <c r="Z61">
        <v>-271.09058158074146</v>
      </c>
      <c r="AA61">
        <v>-13.75936824325845</v>
      </c>
    </row>
    <row r="62" spans="1:27" ht="12">
      <c r="U62" s="7"/>
      <c r="V62" s="7"/>
    </row>
    <row r="63" spans="1:27" ht="12">
      <c r="U63" s="7"/>
      <c r="V63" s="7"/>
    </row>
    <row r="64" spans="1:27" ht="12">
      <c r="U64" s="7"/>
      <c r="V64" s="7"/>
    </row>
  </sheetData>
  <mergeCells count="22">
    <mergeCell ref="A60:A61"/>
    <mergeCell ref="A57:B59"/>
    <mergeCell ref="C57:D57"/>
    <mergeCell ref="E57:K57"/>
    <mergeCell ref="C58:C59"/>
    <mergeCell ref="D58:D59"/>
    <mergeCell ref="E58:E59"/>
    <mergeCell ref="F58:F59"/>
    <mergeCell ref="G58:G59"/>
    <mergeCell ref="H58:H59"/>
    <mergeCell ref="I58:I59"/>
    <mergeCell ref="J58:K58"/>
    <mergeCell ref="A44:B44"/>
    <mergeCell ref="A45:A46"/>
    <mergeCell ref="A51:F51"/>
    <mergeCell ref="A53:A54"/>
    <mergeCell ref="A56:K56"/>
    <mergeCell ref="A34:C34"/>
    <mergeCell ref="A35:B35"/>
    <mergeCell ref="A36:B36"/>
    <mergeCell ref="A37:A41"/>
    <mergeCell ref="A42:A43"/>
  </mergeCells>
  <phoneticPr fontId="18"/>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4"/>
  <sheetViews>
    <sheetView topLeftCell="A25" workbookViewId="0">
      <selection activeCell="B43" sqref="B43"/>
    </sheetView>
  </sheetViews>
  <sheetFormatPr defaultRowHeight="10.5"/>
  <sheetData>
    <row r="1" spans="1:7" ht="12.75">
      <c r="A1" s="19"/>
      <c r="B1" s="19"/>
      <c r="C1" s="19"/>
      <c r="D1" s="19"/>
      <c r="E1" s="19"/>
    </row>
    <row r="2" spans="1:7" ht="12.75">
      <c r="A2" s="20" t="s">
        <v>177</v>
      </c>
      <c r="B2" s="19"/>
      <c r="C2" s="19"/>
      <c r="D2" s="19"/>
      <c r="E2" s="19"/>
      <c r="G2" t="s">
        <v>222</v>
      </c>
    </row>
    <row r="3" spans="1:7" ht="12.75">
      <c r="A3" s="20" t="s">
        <v>178</v>
      </c>
      <c r="B3" s="19"/>
      <c r="C3" s="19"/>
      <c r="D3" s="19"/>
      <c r="E3" s="19"/>
      <c r="G3" t="s">
        <v>223</v>
      </c>
    </row>
    <row r="4" spans="1:7" ht="12.75">
      <c r="A4" s="20" t="s">
        <v>179</v>
      </c>
      <c r="B4" s="19"/>
      <c r="C4" s="19"/>
      <c r="D4" s="19"/>
      <c r="E4" s="19"/>
      <c r="G4" t="s">
        <v>224</v>
      </c>
    </row>
    <row r="5" spans="1:7" ht="12.75">
      <c r="A5" s="19"/>
      <c r="B5" s="19"/>
      <c r="C5" s="19"/>
      <c r="D5" s="19"/>
      <c r="E5" s="19"/>
      <c r="G5" t="s">
        <v>225</v>
      </c>
    </row>
    <row r="6" spans="1:7" ht="12.75">
      <c r="A6" s="19"/>
      <c r="B6" s="19"/>
      <c r="C6" s="19"/>
      <c r="D6" s="19"/>
      <c r="E6" s="19"/>
    </row>
    <row r="7" spans="1:7" ht="15.75">
      <c r="A7" s="21" t="s">
        <v>180</v>
      </c>
      <c r="B7" s="19"/>
      <c r="C7" s="19"/>
      <c r="D7" s="19"/>
      <c r="E7" s="19"/>
    </row>
    <row r="8" spans="1:7" ht="12.75">
      <c r="A8" s="19"/>
      <c r="B8" s="19"/>
      <c r="C8" s="19"/>
      <c r="D8" s="19"/>
      <c r="E8" s="19"/>
    </row>
    <row r="9" spans="1:7" ht="13.5" thickBot="1">
      <c r="A9" s="110" t="s">
        <v>181</v>
      </c>
      <c r="B9" s="111"/>
      <c r="C9" s="111"/>
      <c r="D9" s="19"/>
      <c r="E9" s="19"/>
    </row>
    <row r="10" spans="1:7" ht="12.75">
      <c r="A10" s="112" t="s">
        <v>182</v>
      </c>
      <c r="B10" s="113"/>
      <c r="C10" s="22" t="s">
        <v>183</v>
      </c>
      <c r="D10" s="19"/>
      <c r="E10" s="19"/>
    </row>
    <row r="11" spans="1:7" ht="12.75">
      <c r="A11" s="114" t="s">
        <v>184</v>
      </c>
      <c r="B11" s="115"/>
      <c r="C11" s="23" t="s">
        <v>157</v>
      </c>
      <c r="D11" s="19"/>
      <c r="E11" s="19"/>
    </row>
    <row r="12" spans="1:7" ht="33.75">
      <c r="A12" s="116" t="s">
        <v>185</v>
      </c>
      <c r="B12" s="24" t="s">
        <v>186</v>
      </c>
      <c r="C12" s="23" t="s">
        <v>187</v>
      </c>
      <c r="D12" s="19"/>
      <c r="E12" s="19"/>
    </row>
    <row r="13" spans="1:7" ht="12.75">
      <c r="A13" s="105"/>
      <c r="B13" s="24" t="s">
        <v>188</v>
      </c>
      <c r="C13" s="23" t="s">
        <v>189</v>
      </c>
      <c r="D13" s="19"/>
      <c r="E13" s="19"/>
    </row>
    <row r="14" spans="1:7" ht="12.75">
      <c r="A14" s="105"/>
      <c r="B14" s="24" t="s">
        <v>190</v>
      </c>
      <c r="C14" s="23" t="s">
        <v>189</v>
      </c>
      <c r="D14" s="19"/>
      <c r="E14" s="19"/>
    </row>
    <row r="15" spans="1:7" ht="22.5">
      <c r="A15" s="105"/>
      <c r="B15" s="24" t="s">
        <v>191</v>
      </c>
      <c r="C15" s="23" t="s">
        <v>189</v>
      </c>
      <c r="D15" s="19"/>
      <c r="E15" s="19"/>
    </row>
    <row r="16" spans="1:7" ht="45">
      <c r="A16" s="105"/>
      <c r="B16" s="24" t="s">
        <v>192</v>
      </c>
      <c r="C16" s="25">
        <v>12</v>
      </c>
      <c r="D16" s="19"/>
      <c r="E16" s="19"/>
    </row>
    <row r="17" spans="1:5" ht="56.25">
      <c r="A17" s="116" t="s">
        <v>193</v>
      </c>
      <c r="B17" s="24" t="s">
        <v>194</v>
      </c>
      <c r="C17" s="23" t="s">
        <v>195</v>
      </c>
      <c r="D17" s="19"/>
      <c r="E17" s="19"/>
    </row>
    <row r="18" spans="1:5" ht="123.75">
      <c r="A18" s="105"/>
      <c r="B18" s="24" t="s">
        <v>196</v>
      </c>
      <c r="C18" s="23" t="s">
        <v>197</v>
      </c>
      <c r="D18" s="19"/>
      <c r="E18" s="19"/>
    </row>
    <row r="19" spans="1:5" ht="123.75">
      <c r="A19" s="114" t="s">
        <v>198</v>
      </c>
      <c r="B19" s="115"/>
      <c r="C19" s="23" t="s">
        <v>199</v>
      </c>
      <c r="D19" s="19"/>
      <c r="E19" s="19"/>
    </row>
    <row r="20" spans="1:5" ht="34.5" thickBot="1">
      <c r="A20" s="104" t="s">
        <v>200</v>
      </c>
      <c r="B20" s="24" t="s">
        <v>201</v>
      </c>
      <c r="C20" s="26" t="s">
        <v>202</v>
      </c>
      <c r="D20" s="19"/>
      <c r="E20" s="19"/>
    </row>
    <row r="21" spans="1:5" ht="33.75">
      <c r="A21" s="105"/>
      <c r="B21" s="24" t="s">
        <v>203</v>
      </c>
      <c r="C21" s="26" t="s">
        <v>204</v>
      </c>
      <c r="D21" s="19"/>
      <c r="E21" s="19"/>
    </row>
    <row r="22" spans="1:5" ht="34.5" thickBot="1">
      <c r="A22" s="106"/>
      <c r="B22" s="27" t="s">
        <v>205</v>
      </c>
      <c r="C22" s="28">
        <v>112347</v>
      </c>
      <c r="D22" s="19"/>
      <c r="E22" s="19"/>
    </row>
    <row r="23" spans="1:5" ht="12.75">
      <c r="A23" s="19"/>
      <c r="B23" s="19"/>
      <c r="C23" s="19"/>
      <c r="D23" s="19"/>
      <c r="E23" s="19"/>
    </row>
    <row r="24" spans="1:5" ht="12.75">
      <c r="A24" s="19"/>
      <c r="B24" s="19"/>
      <c r="C24" s="19"/>
      <c r="D24" s="19"/>
      <c r="E24" s="19"/>
    </row>
    <row r="25" spans="1:5" ht="12.75">
      <c r="A25" s="19"/>
      <c r="B25" s="19"/>
      <c r="C25" s="19"/>
      <c r="D25" s="19"/>
      <c r="E25" s="19"/>
    </row>
    <row r="26" spans="1:5" ht="12.75">
      <c r="A26" s="20" t="s">
        <v>206</v>
      </c>
      <c r="B26" s="19"/>
      <c r="C26" s="19"/>
      <c r="D26" s="19"/>
      <c r="E26" s="19"/>
    </row>
    <row r="27" spans="1:5" ht="12.75">
      <c r="A27" s="19"/>
      <c r="B27" s="19"/>
      <c r="C27" s="19"/>
      <c r="D27" s="19"/>
      <c r="E27" s="19"/>
    </row>
    <row r="28" spans="1:5" ht="12.75">
      <c r="A28" s="19"/>
      <c r="B28" s="19"/>
      <c r="C28" s="19"/>
      <c r="D28" s="19"/>
      <c r="E28" s="19"/>
    </row>
    <row r="29" spans="1:5" ht="15.75">
      <c r="A29" s="21" t="s">
        <v>207</v>
      </c>
      <c r="B29" s="19"/>
      <c r="C29" s="19"/>
      <c r="D29" s="19"/>
      <c r="E29" s="19"/>
    </row>
    <row r="30" spans="1:5" ht="12.75">
      <c r="A30" s="19"/>
      <c r="B30" s="19"/>
      <c r="C30" s="19"/>
      <c r="D30" s="19"/>
      <c r="E30" s="19"/>
    </row>
    <row r="31" spans="1:5" ht="13.5" thickBot="1">
      <c r="A31" s="107" t="s">
        <v>208</v>
      </c>
      <c r="B31" s="108"/>
      <c r="C31" s="108"/>
      <c r="D31" s="108"/>
      <c r="E31" s="108"/>
    </row>
    <row r="32" spans="1:5" ht="23.25" thickBot="1">
      <c r="A32" s="29"/>
      <c r="B32" s="30" t="s">
        <v>209</v>
      </c>
      <c r="C32" s="31" t="s">
        <v>210</v>
      </c>
      <c r="D32" s="32" t="s">
        <v>211</v>
      </c>
      <c r="E32" s="33" t="s">
        <v>212</v>
      </c>
    </row>
    <row r="33" spans="1:5" ht="12" thickBot="1">
      <c r="A33" s="109" t="s">
        <v>176</v>
      </c>
      <c r="B33" s="34" t="s">
        <v>213</v>
      </c>
      <c r="C33" s="35">
        <v>6</v>
      </c>
      <c r="D33" s="36">
        <v>4.333333333333333</v>
      </c>
      <c r="E33" s="37">
        <v>26</v>
      </c>
    </row>
    <row r="34" spans="1:5" ht="11.25">
      <c r="A34" s="105"/>
      <c r="B34" s="24" t="s">
        <v>214</v>
      </c>
      <c r="C34" s="38">
        <v>6</v>
      </c>
      <c r="D34" s="39">
        <v>8.6666666666666661</v>
      </c>
      <c r="E34" s="40">
        <v>52</v>
      </c>
    </row>
    <row r="35" spans="1:5" ht="13.5" thickBot="1">
      <c r="A35" s="106"/>
      <c r="B35" s="27" t="s">
        <v>215</v>
      </c>
      <c r="C35" s="41">
        <v>12</v>
      </c>
      <c r="D35" s="42"/>
      <c r="E35" s="43"/>
    </row>
    <row r="36" spans="1:5" ht="12.75">
      <c r="A36" s="19"/>
      <c r="B36" s="19"/>
      <c r="C36" s="19"/>
      <c r="D36" s="19"/>
      <c r="E36" s="19"/>
    </row>
    <row r="37" spans="1:5" ht="13.5" thickBot="1">
      <c r="A37" s="107" t="s">
        <v>216</v>
      </c>
      <c r="B37" s="108"/>
      <c r="C37" s="19"/>
      <c r="D37" s="19"/>
      <c r="E37" s="19"/>
    </row>
    <row r="38" spans="1:5" ht="13.5" thickBot="1">
      <c r="A38" s="44" t="s">
        <v>157</v>
      </c>
      <c r="B38" s="45" t="s">
        <v>176</v>
      </c>
      <c r="C38" s="19"/>
      <c r="D38" s="19"/>
      <c r="E38" s="19"/>
    </row>
    <row r="39" spans="1:5" ht="33.75">
      <c r="A39" s="48" t="s">
        <v>217</v>
      </c>
      <c r="B39" s="49">
        <v>5</v>
      </c>
      <c r="C39" s="19"/>
      <c r="D39" s="19"/>
      <c r="E39" s="19"/>
    </row>
    <row r="40" spans="1:5" ht="22.5">
      <c r="A40" s="46" t="s">
        <v>218</v>
      </c>
      <c r="B40" s="47">
        <v>26</v>
      </c>
      <c r="C40" s="19"/>
      <c r="D40" s="19"/>
      <c r="E40" s="19"/>
    </row>
    <row r="41" spans="1:5" ht="12.75">
      <c r="A41" s="46" t="s">
        <v>219</v>
      </c>
      <c r="B41" s="47">
        <v>-2.0816659994661326</v>
      </c>
      <c r="C41" s="19"/>
      <c r="D41" s="19"/>
      <c r="E41" s="19"/>
    </row>
    <row r="42" spans="1:5" ht="33.75">
      <c r="A42" s="46" t="s">
        <v>220</v>
      </c>
      <c r="B42" s="47">
        <v>3.7372988340651482E-2</v>
      </c>
      <c r="C42" s="19"/>
      <c r="D42" s="19"/>
      <c r="E42" s="19"/>
    </row>
    <row r="43" spans="1:5" ht="57" thickBot="1">
      <c r="A43" s="50" t="s">
        <v>221</v>
      </c>
      <c r="B43" s="51">
        <v>4.1125541125541128E-2</v>
      </c>
      <c r="C43" s="19"/>
      <c r="D43" s="19"/>
      <c r="E43" s="19"/>
    </row>
    <row r="44" spans="1:5" ht="12.75">
      <c r="A44" s="19"/>
      <c r="B44" s="19"/>
      <c r="C44" s="19"/>
      <c r="D44" s="19"/>
      <c r="E44" s="19"/>
    </row>
  </sheetData>
  <mergeCells count="10">
    <mergeCell ref="A20:A22"/>
    <mergeCell ref="A31:E31"/>
    <mergeCell ref="A33:A35"/>
    <mergeCell ref="A37:B37"/>
    <mergeCell ref="A9:C9"/>
    <mergeCell ref="A10:B10"/>
    <mergeCell ref="A11:B11"/>
    <mergeCell ref="A12:A16"/>
    <mergeCell ref="A17:A18"/>
    <mergeCell ref="A19:B19"/>
  </mergeCells>
  <phoneticPr fontId="18"/>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P37"/>
  <sheetViews>
    <sheetView tabSelected="1" zoomScale="130" zoomScaleNormal="130" workbookViewId="0">
      <selection activeCell="N43" sqref="N43:N44"/>
    </sheetView>
  </sheetViews>
  <sheetFormatPr defaultRowHeight="10.5"/>
  <cols>
    <col min="8" max="37" width="7.5" customWidth="1"/>
  </cols>
  <sheetData>
    <row r="1" spans="2:42">
      <c r="B1" t="s">
        <v>250</v>
      </c>
    </row>
    <row r="2" spans="2:42">
      <c r="B2" s="2" t="s">
        <v>256</v>
      </c>
      <c r="C2" s="2" t="s">
        <v>31</v>
      </c>
      <c r="D2" s="2" t="s">
        <v>32</v>
      </c>
      <c r="E2" s="2" t="s">
        <v>33</v>
      </c>
      <c r="F2" s="2" t="s">
        <v>34</v>
      </c>
      <c r="G2" s="2" t="s">
        <v>35</v>
      </c>
      <c r="H2" s="5">
        <v>1</v>
      </c>
      <c r="I2" s="5">
        <v>2</v>
      </c>
      <c r="J2" s="5">
        <v>3</v>
      </c>
      <c r="K2" s="5">
        <v>4</v>
      </c>
      <c r="L2" s="5">
        <v>5</v>
      </c>
      <c r="M2" s="5">
        <v>6</v>
      </c>
      <c r="N2" s="5">
        <v>7</v>
      </c>
      <c r="O2" s="5">
        <v>8</v>
      </c>
      <c r="P2" s="5">
        <v>9</v>
      </c>
      <c r="Q2" s="5">
        <v>10</v>
      </c>
      <c r="R2" s="5">
        <v>11</v>
      </c>
      <c r="S2" s="5">
        <v>12</v>
      </c>
      <c r="T2" s="5">
        <v>13</v>
      </c>
      <c r="U2" s="5">
        <v>14</v>
      </c>
      <c r="V2" s="5">
        <v>15</v>
      </c>
      <c r="W2" s="5">
        <v>16</v>
      </c>
      <c r="X2" s="5">
        <v>17</v>
      </c>
      <c r="Y2" s="5">
        <v>18</v>
      </c>
      <c r="Z2" s="5">
        <v>19</v>
      </c>
      <c r="AA2" s="5">
        <v>20</v>
      </c>
      <c r="AB2" s="5">
        <v>21</v>
      </c>
      <c r="AC2" s="5">
        <v>22</v>
      </c>
      <c r="AD2" s="5">
        <v>23</v>
      </c>
      <c r="AE2" s="5">
        <v>24</v>
      </c>
      <c r="AF2" s="5">
        <v>25</v>
      </c>
      <c r="AG2" s="5">
        <v>26</v>
      </c>
      <c r="AH2" s="5">
        <v>27</v>
      </c>
      <c r="AI2" s="5">
        <v>28</v>
      </c>
      <c r="AJ2" s="5">
        <v>29</v>
      </c>
      <c r="AK2" s="5">
        <v>30</v>
      </c>
      <c r="AL2" s="76" t="s">
        <v>251</v>
      </c>
      <c r="AM2" s="76" t="s">
        <v>252</v>
      </c>
      <c r="AN2" s="76" t="s">
        <v>253</v>
      </c>
      <c r="AO2" s="76" t="s">
        <v>64</v>
      </c>
      <c r="AP2" s="76" t="s">
        <v>65</v>
      </c>
    </row>
    <row r="3" spans="2:42">
      <c r="B3" s="3">
        <v>1</v>
      </c>
      <c r="C3" s="4">
        <v>603</v>
      </c>
      <c r="D3" s="4" t="s">
        <v>36</v>
      </c>
      <c r="E3" s="4"/>
      <c r="F3" s="3"/>
      <c r="G3" s="4" t="s">
        <v>66</v>
      </c>
      <c r="H3">
        <v>5.4000000000000003E-3</v>
      </c>
      <c r="I3">
        <v>5.4000000000000003E-3</v>
      </c>
      <c r="J3">
        <v>5.1999999999999902E-3</v>
      </c>
      <c r="K3">
        <v>4.4999999999999901E-3</v>
      </c>
      <c r="L3">
        <v>5.1999999999999998E-3</v>
      </c>
      <c r="M3">
        <v>5.1999999999999998E-3</v>
      </c>
      <c r="N3">
        <v>5.5999999999999999E-3</v>
      </c>
      <c r="O3">
        <v>5.5999999999999904E-3</v>
      </c>
      <c r="P3">
        <v>5.7000000000000002E-3</v>
      </c>
      <c r="Q3">
        <v>5.1000000000000004E-3</v>
      </c>
      <c r="R3">
        <v>5.1999999999999998E-3</v>
      </c>
      <c r="S3">
        <v>5.3999999999999899E-3</v>
      </c>
      <c r="T3">
        <v>6.3E-3</v>
      </c>
      <c r="U3">
        <v>6.1999999999999902E-3</v>
      </c>
      <c r="V3">
        <v>5.4000000000000003E-3</v>
      </c>
      <c r="W3">
        <v>6.1999999999999902E-3</v>
      </c>
      <c r="X3">
        <v>5.2999999999999896E-3</v>
      </c>
      <c r="Y3">
        <v>5.4000000000000003E-3</v>
      </c>
      <c r="Z3" s="52">
        <v>6.3E-3</v>
      </c>
      <c r="AA3" s="52">
        <v>6.0000000000000001E-3</v>
      </c>
      <c r="AB3" s="52">
        <v>5.1999999999999998E-3</v>
      </c>
      <c r="AC3" s="52">
        <v>5.4000000000000003E-3</v>
      </c>
      <c r="AD3" s="52">
        <v>4.5999999999999999E-3</v>
      </c>
      <c r="AE3" s="52">
        <v>5.4999999999999901E-3</v>
      </c>
      <c r="AF3" s="52">
        <v>5.5999999999999999E-3</v>
      </c>
      <c r="AG3" s="52">
        <v>4.8999999999999998E-3</v>
      </c>
      <c r="AH3" s="52">
        <v>5.0000000000000001E-3</v>
      </c>
      <c r="AI3" s="52">
        <v>4.79999999999999E-3</v>
      </c>
      <c r="AJ3" s="52">
        <v>4.9999999999999897E-3</v>
      </c>
      <c r="AK3" s="52">
        <v>5.1999999999999998E-3</v>
      </c>
      <c r="AL3">
        <f>AVERAGE(H3:AK3)</f>
        <v>5.3933333333333298E-3</v>
      </c>
      <c r="AM3">
        <f>STDEV(H3:AK3)</f>
        <v>4.6232794252216877E-4</v>
      </c>
      <c r="AN3">
        <f>(AM3/AL3)*100</f>
        <v>8.5722115424382412</v>
      </c>
      <c r="AO3">
        <f>AL3+(3.3*AM3)</f>
        <v>6.9190155436564867E-3</v>
      </c>
      <c r="AP3">
        <f>(AO3-0.0042)/(3*10^-5)</f>
        <v>90.633851455216217</v>
      </c>
    </row>
    <row r="4" spans="2:42">
      <c r="B4" s="3">
        <f>B3+1</f>
        <v>2</v>
      </c>
      <c r="C4" s="4">
        <v>603</v>
      </c>
      <c r="D4" s="4" t="s">
        <v>36</v>
      </c>
      <c r="E4" s="4"/>
      <c r="F4" s="3"/>
      <c r="G4" s="4" t="s">
        <v>39</v>
      </c>
      <c r="H4">
        <v>5.4999999999999997E-3</v>
      </c>
      <c r="I4">
        <v>5.7000000000000002E-3</v>
      </c>
      <c r="J4">
        <v>5.1999999999999998E-3</v>
      </c>
      <c r="K4">
        <v>4.5999999999999999E-3</v>
      </c>
      <c r="L4">
        <v>5.7999999999999996E-3</v>
      </c>
      <c r="M4">
        <v>5.5999999999999904E-3</v>
      </c>
      <c r="N4">
        <v>5.8999999999999903E-3</v>
      </c>
      <c r="O4">
        <v>5.9999999999999897E-3</v>
      </c>
      <c r="P4">
        <v>6.7999999999999996E-3</v>
      </c>
      <c r="Q4">
        <v>5.7999999999999996E-3</v>
      </c>
      <c r="R4">
        <v>5.1999999999999902E-3</v>
      </c>
      <c r="S4">
        <v>7.1000000000000004E-3</v>
      </c>
      <c r="T4">
        <v>6.4000000000000003E-3</v>
      </c>
      <c r="U4">
        <v>6.9999999999999897E-3</v>
      </c>
      <c r="V4">
        <v>5.7999999999999996E-3</v>
      </c>
      <c r="W4">
        <v>5.2999999999999896E-3</v>
      </c>
      <c r="X4">
        <v>5.5999999999999904E-3</v>
      </c>
      <c r="Y4">
        <v>6.1999999999999902E-3</v>
      </c>
      <c r="Z4" s="52">
        <v>6.9999999999999897E-3</v>
      </c>
      <c r="AA4" s="52">
        <v>8.3999999999999908E-3</v>
      </c>
      <c r="AB4" s="52">
        <v>4.4999999999999901E-3</v>
      </c>
      <c r="AC4" s="52">
        <v>5.8999999999999999E-3</v>
      </c>
      <c r="AD4" s="52">
        <v>5.4999999999999901E-3</v>
      </c>
      <c r="AE4" s="52">
        <v>5.8999999999999999E-3</v>
      </c>
      <c r="AF4" s="52">
        <v>5.1999999999999998E-3</v>
      </c>
      <c r="AG4" s="52">
        <v>5.3999999999999899E-3</v>
      </c>
      <c r="AH4" s="52">
        <v>4.9999999999999897E-3</v>
      </c>
      <c r="AI4" s="52">
        <v>4.9999999999999897E-3</v>
      </c>
      <c r="AJ4" s="52">
        <v>5.7000000000000002E-3</v>
      </c>
      <c r="AK4" s="52">
        <v>5.1999999999999902E-3</v>
      </c>
      <c r="AL4">
        <f t="shared" ref="AL4:AL18" si="0">AVERAGE(H4:AK4)</f>
        <v>5.8066666666666596E-3</v>
      </c>
      <c r="AM4">
        <f t="shared" ref="AM4:AM18" si="1">STDEV(H4:AK4)</f>
        <v>8.1913888062228285E-4</v>
      </c>
      <c r="AN4">
        <f t="shared" ref="AN4:AN18" si="2">(AM4/AL4)*100</f>
        <v>14.106869356296507</v>
      </c>
    </row>
    <row r="5" spans="2:42">
      <c r="B5" s="3">
        <f t="shared" ref="B5:B18" si="3">B4+1</f>
        <v>3</v>
      </c>
      <c r="C5" s="4">
        <v>176</v>
      </c>
      <c r="D5" s="4" t="s">
        <v>42</v>
      </c>
      <c r="E5" s="4">
        <v>1000</v>
      </c>
      <c r="F5" s="6">
        <v>4160</v>
      </c>
      <c r="G5" s="4" t="s">
        <v>39</v>
      </c>
      <c r="H5">
        <v>0.14299999999999999</v>
      </c>
      <c r="I5">
        <v>0.1399</v>
      </c>
      <c r="J5">
        <v>0.13869999999999999</v>
      </c>
      <c r="K5">
        <v>0.14710000000000001</v>
      </c>
      <c r="L5">
        <v>0.14360000000000001</v>
      </c>
      <c r="M5">
        <v>0.1497</v>
      </c>
      <c r="N5">
        <v>0.13569999999999999</v>
      </c>
      <c r="O5">
        <v>0.1411</v>
      </c>
      <c r="P5">
        <v>0.13589999999999999</v>
      </c>
      <c r="Q5">
        <v>9.4E-2</v>
      </c>
      <c r="R5">
        <v>9.8799999999999999E-2</v>
      </c>
      <c r="S5">
        <v>9.8900000000000002E-2</v>
      </c>
      <c r="T5">
        <v>9.4199999999999895E-2</v>
      </c>
      <c r="U5">
        <v>0.10389999999999899</v>
      </c>
      <c r="V5">
        <v>0.10929999999999999</v>
      </c>
      <c r="W5">
        <v>0.1174</v>
      </c>
      <c r="X5">
        <v>0.11559999999999999</v>
      </c>
      <c r="Y5">
        <v>0.113799999999999</v>
      </c>
      <c r="Z5" s="52">
        <v>9.2999999999999999E-2</v>
      </c>
      <c r="AA5" s="52">
        <v>0.108</v>
      </c>
      <c r="AB5" s="52">
        <v>9.96999999999999E-2</v>
      </c>
      <c r="AC5" s="52">
        <v>0.10390000000000001</v>
      </c>
      <c r="AD5" s="52">
        <v>0.101799999999999</v>
      </c>
      <c r="AE5" s="52">
        <v>0.1066</v>
      </c>
      <c r="AF5" s="52">
        <v>9.74E-2</v>
      </c>
      <c r="AG5" s="52">
        <v>0.1021</v>
      </c>
      <c r="AH5" s="52">
        <v>0.1084</v>
      </c>
      <c r="AI5" s="52">
        <v>0.11409999999999999</v>
      </c>
      <c r="AJ5" s="52">
        <v>0.11269999999999999</v>
      </c>
      <c r="AK5" s="52">
        <v>0.10869999999999901</v>
      </c>
      <c r="AL5" s="6">
        <f t="shared" si="0"/>
        <v>0.11589999999999984</v>
      </c>
      <c r="AM5">
        <f t="shared" si="1"/>
        <v>1.8382469159876229E-2</v>
      </c>
      <c r="AN5">
        <f t="shared" si="2"/>
        <v>15.860629128452333</v>
      </c>
    </row>
    <row r="6" spans="2:42">
      <c r="B6" s="3">
        <f t="shared" si="3"/>
        <v>4</v>
      </c>
      <c r="C6" s="4">
        <v>176</v>
      </c>
      <c r="D6" s="4" t="s">
        <v>42</v>
      </c>
      <c r="E6" s="4">
        <f t="shared" ref="E6:F6" si="4">E5/2</f>
        <v>500</v>
      </c>
      <c r="F6" s="6">
        <f t="shared" si="4"/>
        <v>2080</v>
      </c>
      <c r="G6" s="4" t="s">
        <v>39</v>
      </c>
      <c r="H6">
        <v>6.6500000000000004E-2</v>
      </c>
      <c r="I6">
        <v>7.0199999999999999E-2</v>
      </c>
      <c r="J6">
        <v>6.8000000000000005E-2</v>
      </c>
      <c r="K6">
        <v>7.0699999999999999E-2</v>
      </c>
      <c r="L6">
        <v>7.2399999999999895E-2</v>
      </c>
      <c r="M6">
        <v>6.9699999999999998E-2</v>
      </c>
      <c r="N6">
        <v>6.6400000000000001E-2</v>
      </c>
      <c r="O6">
        <v>6.8099999999999994E-2</v>
      </c>
      <c r="P6">
        <v>6.4299999999999996E-2</v>
      </c>
      <c r="Q6">
        <v>4.9999999999999899E-2</v>
      </c>
      <c r="R6">
        <v>5.1199999999999898E-2</v>
      </c>
      <c r="S6">
        <v>4.6999999999999903E-2</v>
      </c>
      <c r="T6">
        <v>4.6299999999999897E-2</v>
      </c>
      <c r="U6">
        <v>5.8500000000000003E-2</v>
      </c>
      <c r="V6">
        <v>4.9299999999999997E-2</v>
      </c>
      <c r="W6">
        <v>6.1699999999999901E-2</v>
      </c>
      <c r="X6">
        <v>5.9799999999999999E-2</v>
      </c>
      <c r="Y6">
        <v>5.5599999999999997E-2</v>
      </c>
      <c r="Z6" s="52">
        <v>4.2799999999999998E-2</v>
      </c>
      <c r="AA6" s="52">
        <v>5.6899999999999999E-2</v>
      </c>
      <c r="AB6" s="52">
        <v>5.5500000000000001E-2</v>
      </c>
      <c r="AC6" s="52">
        <v>5.19999999999999E-2</v>
      </c>
      <c r="AD6" s="52">
        <v>5.6399999999999999E-2</v>
      </c>
      <c r="AE6" s="52">
        <v>5.4600000000000003E-2</v>
      </c>
      <c r="AF6" s="52">
        <v>4.6100000000000002E-2</v>
      </c>
      <c r="AG6" s="52">
        <v>5.4599999999999899E-2</v>
      </c>
      <c r="AH6" s="52">
        <v>5.5500000000000001E-2</v>
      </c>
      <c r="AI6" s="52">
        <v>6.3399999999999998E-2</v>
      </c>
      <c r="AJ6" s="52">
        <v>5.8599999999999999E-2</v>
      </c>
      <c r="AK6" s="52">
        <v>5.5399999999999901E-2</v>
      </c>
      <c r="AL6" s="6">
        <f t="shared" si="0"/>
        <v>5.8249999999999975E-2</v>
      </c>
      <c r="AM6">
        <f t="shared" si="1"/>
        <v>8.2797946834447435E-3</v>
      </c>
      <c r="AN6">
        <f t="shared" si="2"/>
        <v>14.214239799905146</v>
      </c>
    </row>
    <row r="7" spans="2:42">
      <c r="B7" s="3">
        <f t="shared" si="3"/>
        <v>5</v>
      </c>
      <c r="C7" s="4">
        <v>176</v>
      </c>
      <c r="D7" s="4" t="s">
        <v>42</v>
      </c>
      <c r="E7" s="4">
        <f t="shared" ref="E7:F7" si="5">E6/2</f>
        <v>250</v>
      </c>
      <c r="F7" s="6">
        <f t="shared" si="5"/>
        <v>1040</v>
      </c>
      <c r="G7" s="4" t="s">
        <v>39</v>
      </c>
      <c r="H7">
        <v>3.4799999999999998E-2</v>
      </c>
      <c r="I7">
        <v>3.4099999999999998E-2</v>
      </c>
      <c r="J7">
        <v>3.3799999999999997E-2</v>
      </c>
      <c r="K7">
        <v>3.7399999999999899E-2</v>
      </c>
      <c r="L7">
        <v>3.5499999999999997E-2</v>
      </c>
      <c r="M7">
        <v>3.5899999999999897E-2</v>
      </c>
      <c r="N7">
        <v>3.5499999999999997E-2</v>
      </c>
      <c r="O7">
        <v>3.5699999999999898E-2</v>
      </c>
      <c r="P7">
        <v>3.56E-2</v>
      </c>
      <c r="Q7">
        <v>2.5899999999999999E-2</v>
      </c>
      <c r="R7">
        <v>2.5700000000000001E-2</v>
      </c>
      <c r="S7">
        <v>2.7099999999999999E-2</v>
      </c>
      <c r="T7">
        <v>2.76E-2</v>
      </c>
      <c r="U7">
        <v>2.7099999999999999E-2</v>
      </c>
      <c r="V7">
        <v>3.0800000000000001E-2</v>
      </c>
      <c r="W7">
        <v>3.1799999999999898E-2</v>
      </c>
      <c r="X7">
        <v>3.1899999999999998E-2</v>
      </c>
      <c r="Y7">
        <v>3.1300000000000001E-2</v>
      </c>
      <c r="Z7" s="52">
        <v>2.2800000000000001E-2</v>
      </c>
      <c r="AA7" s="52">
        <v>2.67999999999999E-2</v>
      </c>
      <c r="AB7" s="52">
        <v>2.4399999999999901E-2</v>
      </c>
      <c r="AC7" s="52">
        <v>2.7799999999999998E-2</v>
      </c>
      <c r="AD7" s="52">
        <v>2.7699999999999898E-2</v>
      </c>
      <c r="AE7" s="52">
        <v>2.93E-2</v>
      </c>
      <c r="AF7" s="52">
        <v>2.6200000000000001E-2</v>
      </c>
      <c r="AG7" s="52">
        <v>2.8999999999999901E-2</v>
      </c>
      <c r="AH7" s="52">
        <v>3.1300000000000001E-2</v>
      </c>
      <c r="AI7" s="52">
        <v>3.1300000000000001E-2</v>
      </c>
      <c r="AJ7" s="52">
        <v>1.83E-2</v>
      </c>
      <c r="AK7" s="52">
        <v>3.0399999999999899E-2</v>
      </c>
      <c r="AL7" s="6">
        <f t="shared" si="0"/>
        <v>3.0093333333333309E-2</v>
      </c>
      <c r="AM7">
        <f t="shared" si="1"/>
        <v>4.5293626965370679E-3</v>
      </c>
      <c r="AN7">
        <f t="shared" si="2"/>
        <v>15.051050165719113</v>
      </c>
    </row>
    <row r="8" spans="2:42">
      <c r="B8" s="3">
        <f t="shared" si="3"/>
        <v>6</v>
      </c>
      <c r="C8" s="4">
        <v>176</v>
      </c>
      <c r="D8" s="4" t="s">
        <v>42</v>
      </c>
      <c r="E8" s="4">
        <f t="shared" ref="E8:F8" si="6">E7/2</f>
        <v>125</v>
      </c>
      <c r="F8" s="6">
        <f t="shared" si="6"/>
        <v>520</v>
      </c>
      <c r="G8" s="4" t="s">
        <v>39</v>
      </c>
      <c r="H8">
        <v>1.9199999999999998E-2</v>
      </c>
      <c r="I8">
        <v>2.0799999999999999E-2</v>
      </c>
      <c r="J8">
        <v>1.82999999999999E-2</v>
      </c>
      <c r="K8">
        <v>1.9699999999999902E-2</v>
      </c>
      <c r="L8">
        <v>2.01E-2</v>
      </c>
      <c r="M8">
        <v>1.8999999999999899E-2</v>
      </c>
      <c r="N8">
        <v>2.0299999999999999E-2</v>
      </c>
      <c r="O8">
        <v>2.1000000000000001E-2</v>
      </c>
      <c r="P8">
        <v>2.0500000000000001E-2</v>
      </c>
      <c r="Q8">
        <v>1.5100000000000001E-2</v>
      </c>
      <c r="R8">
        <v>1.5199999999999899E-2</v>
      </c>
      <c r="S8">
        <v>1.4699999999999901E-2</v>
      </c>
      <c r="T8">
        <v>1.55E-2</v>
      </c>
      <c r="U8">
        <v>1.7899999999999999E-2</v>
      </c>
      <c r="V8">
        <v>1.6500000000000001E-2</v>
      </c>
      <c r="W8">
        <v>1.8200000000000001E-2</v>
      </c>
      <c r="X8">
        <v>1.82999999999999E-2</v>
      </c>
      <c r="Y8">
        <v>1.67E-2</v>
      </c>
      <c r="Z8" s="52">
        <v>1.38E-2</v>
      </c>
      <c r="AA8" s="52">
        <v>1.67E-2</v>
      </c>
      <c r="AB8" s="52">
        <v>1.58999999999999E-2</v>
      </c>
      <c r="AC8" s="52">
        <v>1.5900000000000001E-2</v>
      </c>
      <c r="AD8" s="52">
        <v>1.4800000000000001E-2</v>
      </c>
      <c r="AE8" s="52">
        <v>1.4699999999999901E-2</v>
      </c>
      <c r="AF8" s="52">
        <v>1.55E-2</v>
      </c>
      <c r="AG8" s="52">
        <v>1.6500000000000001E-2</v>
      </c>
      <c r="AH8" s="52">
        <v>1.84E-2</v>
      </c>
      <c r="AI8" s="52">
        <v>1.89E-2</v>
      </c>
      <c r="AJ8" s="52">
        <v>1.67E-2</v>
      </c>
      <c r="AK8" s="52">
        <v>1.6500000000000001E-2</v>
      </c>
      <c r="AL8" s="6">
        <f t="shared" si="0"/>
        <v>1.7376666666666644E-2</v>
      </c>
      <c r="AM8">
        <f t="shared" si="1"/>
        <v>2.0903197797488347E-3</v>
      </c>
      <c r="AN8">
        <f t="shared" si="2"/>
        <v>12.029463532028606</v>
      </c>
    </row>
    <row r="9" spans="2:42">
      <c r="B9" s="3">
        <f t="shared" si="3"/>
        <v>7</v>
      </c>
      <c r="C9" s="4">
        <v>176</v>
      </c>
      <c r="D9" s="4" t="s">
        <v>42</v>
      </c>
      <c r="E9" s="4">
        <f t="shared" ref="E9:F9" si="7">E8/2</f>
        <v>62.5</v>
      </c>
      <c r="F9" s="6">
        <f t="shared" si="7"/>
        <v>260</v>
      </c>
      <c r="G9" s="4" t="s">
        <v>39</v>
      </c>
      <c r="H9">
        <v>1.10999999999999E-2</v>
      </c>
      <c r="I9">
        <v>1.14E-2</v>
      </c>
      <c r="J9">
        <v>1.0699999999999999E-2</v>
      </c>
      <c r="K9">
        <v>1.1900000000000001E-2</v>
      </c>
      <c r="L9">
        <v>1.15E-2</v>
      </c>
      <c r="M9">
        <v>1.1900000000000001E-2</v>
      </c>
      <c r="N9">
        <v>1.24E-2</v>
      </c>
      <c r="O9">
        <v>1.2999999999999999E-2</v>
      </c>
      <c r="P9">
        <v>1.26E-2</v>
      </c>
      <c r="Q9">
        <v>9.39999999999999E-3</v>
      </c>
      <c r="R9">
        <v>9.8999999999999904E-3</v>
      </c>
      <c r="S9">
        <v>0.01</v>
      </c>
      <c r="T9">
        <v>1.10999999999999E-2</v>
      </c>
      <c r="U9">
        <v>1.22999999999999E-2</v>
      </c>
      <c r="V9">
        <v>1.15E-2</v>
      </c>
      <c r="W9">
        <v>1.09999999999999E-2</v>
      </c>
      <c r="X9">
        <v>1.1599999999999999E-2</v>
      </c>
      <c r="Y9">
        <v>1.09E-2</v>
      </c>
      <c r="Z9" s="52">
        <v>9.2999999999999992E-3</v>
      </c>
      <c r="AA9" s="52">
        <v>9.7999999999999997E-3</v>
      </c>
      <c r="AB9" s="52">
        <v>8.8999999999999895E-3</v>
      </c>
      <c r="AC9" s="52">
        <v>9.2999999999999992E-3</v>
      </c>
      <c r="AD9" s="52">
        <v>9.2999999999999906E-3</v>
      </c>
      <c r="AE9" s="52">
        <v>9.7000000000000003E-3</v>
      </c>
      <c r="AF9" s="52">
        <v>1.04E-2</v>
      </c>
      <c r="AG9" s="52">
        <v>1.0099999999999901E-2</v>
      </c>
      <c r="AH9" s="52">
        <v>1.0200000000000001E-2</v>
      </c>
      <c r="AI9" s="52">
        <v>9.7999999999999997E-3</v>
      </c>
      <c r="AJ9" s="52">
        <v>1.10999999999999E-2</v>
      </c>
      <c r="AK9" s="52">
        <v>4.3299999999999998E-2</v>
      </c>
      <c r="AL9" s="6">
        <f t="shared" si="0"/>
        <v>1.1846666666666643E-2</v>
      </c>
      <c r="AM9">
        <f t="shared" si="1"/>
        <v>6.0429345082719903E-3</v>
      </c>
      <c r="AN9">
        <f t="shared" si="2"/>
        <v>51.009576603308972</v>
      </c>
    </row>
    <row r="10" spans="2:42">
      <c r="B10" s="3">
        <f t="shared" si="3"/>
        <v>8</v>
      </c>
      <c r="C10" s="4">
        <v>176</v>
      </c>
      <c r="D10" s="4" t="s">
        <v>42</v>
      </c>
      <c r="E10" s="4">
        <f t="shared" ref="E10:F10" si="8">E9/2</f>
        <v>31.25</v>
      </c>
      <c r="F10" s="6">
        <f t="shared" si="8"/>
        <v>130</v>
      </c>
      <c r="G10" s="4" t="s">
        <v>39</v>
      </c>
      <c r="H10">
        <v>7.7999999999999996E-3</v>
      </c>
      <c r="I10">
        <v>7.8999999999999904E-3</v>
      </c>
      <c r="J10">
        <v>6.9999999999999897E-3</v>
      </c>
      <c r="K10">
        <v>7.4999999999999997E-3</v>
      </c>
      <c r="L10">
        <v>7.6999999999999898E-3</v>
      </c>
      <c r="M10">
        <v>7.6999999999999898E-3</v>
      </c>
      <c r="N10">
        <v>8.8000000000000005E-3</v>
      </c>
      <c r="O10">
        <v>9.09999999999999E-3</v>
      </c>
      <c r="P10">
        <v>8.5999999999999896E-3</v>
      </c>
      <c r="Q10">
        <v>8.0000000000000002E-3</v>
      </c>
      <c r="R10">
        <v>7.09999999999999E-3</v>
      </c>
      <c r="S10">
        <v>6.9999999999999897E-3</v>
      </c>
      <c r="T10">
        <v>6.7999999999999996E-3</v>
      </c>
      <c r="U10">
        <v>7.8999999999999904E-3</v>
      </c>
      <c r="V10">
        <v>7.4999999999999997E-3</v>
      </c>
      <c r="W10">
        <v>8.5999999999999896E-3</v>
      </c>
      <c r="X10">
        <v>8.3999999999999908E-3</v>
      </c>
      <c r="Y10">
        <v>9.1999999999999998E-3</v>
      </c>
      <c r="Z10" s="52">
        <v>6.6E-3</v>
      </c>
      <c r="AA10" s="52">
        <v>6.8999999999999999E-3</v>
      </c>
      <c r="AB10" s="52">
        <v>6.1999999999999902E-3</v>
      </c>
      <c r="AC10" s="52">
        <v>6.8999999999999903E-3</v>
      </c>
      <c r="AD10" s="52">
        <v>7.1999999999999998E-3</v>
      </c>
      <c r="AE10" s="52">
        <v>6.9999999999999897E-3</v>
      </c>
      <c r="AF10" s="52">
        <v>1.8499999999999999E-2</v>
      </c>
      <c r="AG10" s="52">
        <v>7.4999999999999997E-3</v>
      </c>
      <c r="AH10" s="52">
        <v>7.09999999999999E-3</v>
      </c>
      <c r="AI10" s="52">
        <v>7.1999999999999998E-3</v>
      </c>
      <c r="AJ10" s="52">
        <v>7.4000000000000003E-3</v>
      </c>
      <c r="AK10" s="52">
        <v>7.8999999999999904E-3</v>
      </c>
      <c r="AL10" s="6">
        <f t="shared" si="0"/>
        <v>7.9666666666666601E-3</v>
      </c>
      <c r="AM10">
        <f t="shared" si="1"/>
        <v>2.1229993963215372E-3</v>
      </c>
      <c r="AN10">
        <f t="shared" si="2"/>
        <v>26.648527987299651</v>
      </c>
    </row>
    <row r="11" spans="2:42">
      <c r="B11" s="3">
        <f t="shared" si="3"/>
        <v>9</v>
      </c>
      <c r="C11" s="4">
        <v>176</v>
      </c>
      <c r="D11" s="4" t="s">
        <v>42</v>
      </c>
      <c r="E11" s="4">
        <f t="shared" ref="E11:F11" si="9">E10/2</f>
        <v>15.625</v>
      </c>
      <c r="F11" s="6">
        <f t="shared" si="9"/>
        <v>65</v>
      </c>
      <c r="G11" s="4" t="s">
        <v>39</v>
      </c>
      <c r="H11">
        <v>6.7999999999999996E-3</v>
      </c>
      <c r="I11">
        <v>7.1999999999999903E-3</v>
      </c>
      <c r="J11">
        <v>6.6999999999999898E-3</v>
      </c>
      <c r="K11">
        <v>6.9999999999999897E-3</v>
      </c>
      <c r="L11">
        <v>6.8999999999999903E-3</v>
      </c>
      <c r="M11">
        <v>6.8999999999999903E-3</v>
      </c>
      <c r="N11">
        <v>7.1999999999999998E-3</v>
      </c>
      <c r="O11">
        <v>6.6999999999999898E-3</v>
      </c>
      <c r="P11">
        <v>6.8999999999999903E-3</v>
      </c>
      <c r="Q11">
        <v>6.4999999999999902E-3</v>
      </c>
      <c r="R11">
        <v>6.6E-3</v>
      </c>
      <c r="S11">
        <v>4.7000000000000002E-3</v>
      </c>
      <c r="T11">
        <v>6.7999999999999996E-3</v>
      </c>
      <c r="U11">
        <v>6.6E-3</v>
      </c>
      <c r="V11">
        <v>6.6999999999999898E-3</v>
      </c>
      <c r="W11">
        <v>6.6999999999999898E-3</v>
      </c>
      <c r="X11">
        <v>6.7999999999999996E-3</v>
      </c>
      <c r="Y11">
        <v>6.5999999999999904E-3</v>
      </c>
      <c r="Z11" s="52">
        <v>6.9999999999999897E-3</v>
      </c>
      <c r="AA11" s="52">
        <v>7.1999999999999903E-3</v>
      </c>
      <c r="AB11" s="52">
        <v>6.3E-3</v>
      </c>
      <c r="AC11" s="52">
        <v>1.0099999999999901E-2</v>
      </c>
      <c r="AD11" s="52">
        <v>6.1000000000000004E-3</v>
      </c>
      <c r="AE11" s="52">
        <v>5.7999999999999996E-3</v>
      </c>
      <c r="AF11" s="52">
        <v>6.1999999999999998E-3</v>
      </c>
      <c r="AG11" s="52">
        <v>5.9999999999999897E-3</v>
      </c>
      <c r="AH11" s="52">
        <v>5.6999999999999898E-3</v>
      </c>
      <c r="AI11" s="52">
        <v>6.1999999999999902E-3</v>
      </c>
      <c r="AJ11" s="52">
        <v>6.4999999999999902E-3</v>
      </c>
      <c r="AK11" s="52">
        <v>6.7999999999999996E-3</v>
      </c>
      <c r="AL11" s="6">
        <f t="shared" si="0"/>
        <v>6.6733333333333228E-3</v>
      </c>
      <c r="AM11">
        <f t="shared" si="1"/>
        <v>8.3167190701593184E-4</v>
      </c>
      <c r="AN11">
        <f t="shared" si="2"/>
        <v>12.462615989249748</v>
      </c>
    </row>
    <row r="12" spans="2:42">
      <c r="B12" s="3">
        <f t="shared" si="3"/>
        <v>10</v>
      </c>
      <c r="C12" s="4">
        <v>176</v>
      </c>
      <c r="D12" s="4" t="s">
        <v>42</v>
      </c>
      <c r="E12" s="4">
        <f t="shared" ref="E12:F12" si="10">E11/2</f>
        <v>7.8125</v>
      </c>
      <c r="F12" s="6">
        <f t="shared" si="10"/>
        <v>32.5</v>
      </c>
      <c r="G12" s="4" t="s">
        <v>39</v>
      </c>
      <c r="H12">
        <v>5.9999999999999897E-3</v>
      </c>
      <c r="I12">
        <v>5.9999999999999897E-3</v>
      </c>
      <c r="J12">
        <v>5.1000000000000004E-3</v>
      </c>
      <c r="K12">
        <v>6.3E-3</v>
      </c>
      <c r="L12">
        <v>6.4000000000000003E-3</v>
      </c>
      <c r="M12">
        <v>6.4999999999999902E-3</v>
      </c>
      <c r="N12">
        <v>6.1999999999999998E-3</v>
      </c>
      <c r="O12">
        <v>5.8999999999999999E-3</v>
      </c>
      <c r="P12">
        <v>7.3000000000000001E-3</v>
      </c>
      <c r="Q12">
        <v>5.4999999999999901E-3</v>
      </c>
      <c r="R12">
        <v>6.1999999999999998E-3</v>
      </c>
      <c r="S12">
        <v>6.0000000000000001E-3</v>
      </c>
      <c r="T12">
        <v>6.1999999999999902E-3</v>
      </c>
      <c r="U12">
        <v>5.8999999999999999E-3</v>
      </c>
      <c r="V12">
        <v>6.09999999999999E-3</v>
      </c>
      <c r="W12">
        <v>5.9999999999999897E-3</v>
      </c>
      <c r="X12">
        <v>6.1999999999999998E-3</v>
      </c>
      <c r="Y12">
        <v>5.4999999999999901E-3</v>
      </c>
      <c r="Z12" s="52">
        <v>5.9999999999999897E-3</v>
      </c>
      <c r="AA12" s="52">
        <v>6.6999999999999898E-3</v>
      </c>
      <c r="AB12" s="52">
        <v>5.7999999999999996E-3</v>
      </c>
      <c r="AC12" s="52">
        <v>6.3E-3</v>
      </c>
      <c r="AD12" s="52">
        <v>5.8999999999999999E-3</v>
      </c>
      <c r="AE12" s="52">
        <v>5.8999999999999903E-3</v>
      </c>
      <c r="AF12" s="52">
        <v>6.7999999999999996E-3</v>
      </c>
      <c r="AG12" s="52">
        <v>5.9999999999999897E-3</v>
      </c>
      <c r="AH12" s="52">
        <v>5.5999999999999999E-3</v>
      </c>
      <c r="AI12" s="52">
        <v>6.0000000000000001E-3</v>
      </c>
      <c r="AJ12" s="52">
        <v>5.5999999999999999E-3</v>
      </c>
      <c r="AK12" s="52">
        <v>6.1000000000000004E-3</v>
      </c>
      <c r="AL12" s="6">
        <f t="shared" si="0"/>
        <v>6.0666666666666621E-3</v>
      </c>
      <c r="AM12">
        <f t="shared" si="1"/>
        <v>4.2209112705697825E-4</v>
      </c>
      <c r="AN12">
        <f t="shared" si="2"/>
        <v>6.957546050389757</v>
      </c>
    </row>
    <row r="13" spans="2:42">
      <c r="B13" s="3">
        <f t="shared" si="3"/>
        <v>11</v>
      </c>
      <c r="C13" s="4">
        <v>176</v>
      </c>
      <c r="D13" s="4" t="s">
        <v>42</v>
      </c>
      <c r="E13" s="4">
        <f t="shared" ref="E13:F13" si="11">E12/2</f>
        <v>3.90625</v>
      </c>
      <c r="F13" s="4">
        <f t="shared" si="11"/>
        <v>16.25</v>
      </c>
      <c r="G13" s="4" t="s">
        <v>39</v>
      </c>
      <c r="H13">
        <v>5.8999999999999999E-3</v>
      </c>
      <c r="I13">
        <v>5.8999999999999999E-3</v>
      </c>
      <c r="J13">
        <v>5.4999999999999901E-3</v>
      </c>
      <c r="K13">
        <v>5.8999999999999999E-3</v>
      </c>
      <c r="L13">
        <v>7.0000000000000001E-3</v>
      </c>
      <c r="M13">
        <v>7.9000000000000008E-3</v>
      </c>
      <c r="N13">
        <v>5.9999999999999897E-3</v>
      </c>
      <c r="O13">
        <v>5.8999999999999903E-3</v>
      </c>
      <c r="P13">
        <v>7.6999999999999898E-3</v>
      </c>
      <c r="Q13">
        <v>6.1999999999999902E-3</v>
      </c>
      <c r="R13">
        <v>6.3E-3</v>
      </c>
      <c r="S13">
        <v>6.0000000000000001E-3</v>
      </c>
      <c r="T13">
        <v>8.0999999999999892E-3</v>
      </c>
      <c r="U13">
        <v>6.1999999999999998E-3</v>
      </c>
      <c r="V13">
        <v>5.9999999999999897E-3</v>
      </c>
      <c r="W13">
        <v>6.4000000000000003E-3</v>
      </c>
      <c r="X13">
        <v>6.6E-3</v>
      </c>
      <c r="Y13">
        <v>5.7999999999999996E-3</v>
      </c>
      <c r="Z13" s="52">
        <v>6.1999999999999998E-3</v>
      </c>
      <c r="AA13" s="52">
        <v>6.3E-3</v>
      </c>
      <c r="AB13" s="52">
        <v>5.4000000000000003E-3</v>
      </c>
      <c r="AC13" s="52">
        <v>6.1000000000000004E-3</v>
      </c>
      <c r="AD13" s="52">
        <v>5.5999999999999999E-3</v>
      </c>
      <c r="AE13" s="52">
        <v>5.7999999999999996E-3</v>
      </c>
      <c r="AF13" s="52">
        <v>7.1999999999999903E-3</v>
      </c>
      <c r="AG13" s="52">
        <v>5.8999999999999903E-3</v>
      </c>
      <c r="AH13" s="52">
        <v>5.5999999999999999E-3</v>
      </c>
      <c r="AI13" s="52">
        <v>5.4999999999999901E-3</v>
      </c>
      <c r="AJ13" s="52">
        <v>5.7999999999999996E-3</v>
      </c>
      <c r="AK13" s="52">
        <v>6.6E-3</v>
      </c>
      <c r="AL13">
        <f t="shared" si="0"/>
        <v>6.2433333333333282E-3</v>
      </c>
      <c r="AM13">
        <f t="shared" si="1"/>
        <v>6.9762322274960085E-4</v>
      </c>
      <c r="AN13">
        <f t="shared" si="2"/>
        <v>11.173890380399381</v>
      </c>
    </row>
    <row r="14" spans="2:42">
      <c r="B14" s="3">
        <f t="shared" si="3"/>
        <v>12</v>
      </c>
      <c r="C14" s="4">
        <v>176</v>
      </c>
      <c r="D14" s="4" t="s">
        <v>42</v>
      </c>
      <c r="E14" s="4">
        <f t="shared" ref="E14:F14" si="12">E13/2</f>
        <v>1.953125</v>
      </c>
      <c r="F14" s="4">
        <f t="shared" si="12"/>
        <v>8.125</v>
      </c>
      <c r="G14" s="4" t="s">
        <v>39</v>
      </c>
      <c r="H14">
        <v>5.7999999999999996E-3</v>
      </c>
      <c r="I14">
        <v>5.09999999999999E-3</v>
      </c>
      <c r="J14">
        <v>4.8999999999999903E-3</v>
      </c>
      <c r="K14">
        <v>5.7000000000000002E-3</v>
      </c>
      <c r="L14">
        <v>6.6E-3</v>
      </c>
      <c r="M14">
        <v>6.9999999999999897E-3</v>
      </c>
      <c r="N14">
        <v>5.4000000000000003E-3</v>
      </c>
      <c r="O14">
        <v>5.7000000000000002E-3</v>
      </c>
      <c r="P14">
        <v>6.0000000000000001E-3</v>
      </c>
      <c r="Q14">
        <v>6.3E-3</v>
      </c>
      <c r="R14">
        <v>5.9999999999999897E-3</v>
      </c>
      <c r="S14">
        <v>5.4999999999999997E-3</v>
      </c>
      <c r="T14">
        <v>5.6999999999999898E-3</v>
      </c>
      <c r="U14">
        <v>6.09999999999999E-3</v>
      </c>
      <c r="V14">
        <v>5.5999999999999999E-3</v>
      </c>
      <c r="W14">
        <v>5.8999999999999999E-3</v>
      </c>
      <c r="X14">
        <v>5.8999999999999999E-3</v>
      </c>
      <c r="Y14">
        <v>4.9999999999999897E-3</v>
      </c>
      <c r="Z14" s="52">
        <v>5.9999999999999897E-3</v>
      </c>
      <c r="AA14" s="52">
        <v>5.7000000000000002E-3</v>
      </c>
      <c r="AB14" s="52">
        <v>5.1000000000000004E-3</v>
      </c>
      <c r="AC14" s="52">
        <v>9.5999999999999992E-3</v>
      </c>
      <c r="AD14" s="52">
        <v>6.3E-3</v>
      </c>
      <c r="AE14" s="52">
        <v>5.4000000000000003E-3</v>
      </c>
      <c r="AF14" s="52">
        <v>7.09999999999999E-3</v>
      </c>
      <c r="AG14" s="52">
        <v>5.2999999999999896E-3</v>
      </c>
      <c r="AH14" s="52">
        <v>5.1999999999999902E-3</v>
      </c>
      <c r="AI14" s="52">
        <v>4.8999999999999998E-3</v>
      </c>
      <c r="AJ14" s="52">
        <v>4.7000000000000002E-3</v>
      </c>
      <c r="AK14" s="52">
        <v>5.4000000000000003E-3</v>
      </c>
      <c r="AL14">
        <f t="shared" si="0"/>
        <v>5.8299999999999966E-3</v>
      </c>
      <c r="AM14">
        <f t="shared" si="1"/>
        <v>9.2144938304675281E-4</v>
      </c>
      <c r="AN14">
        <f t="shared" si="2"/>
        <v>15.805306741796798</v>
      </c>
    </row>
    <row r="15" spans="2:42">
      <c r="B15" s="3">
        <f t="shared" si="3"/>
        <v>13</v>
      </c>
      <c r="C15" s="4">
        <v>176</v>
      </c>
      <c r="D15" s="4" t="s">
        <v>42</v>
      </c>
      <c r="E15" s="4">
        <f t="shared" ref="E15:F15" si="13">E14/2</f>
        <v>0.9765625</v>
      </c>
      <c r="F15" s="4">
        <f t="shared" si="13"/>
        <v>4.0625</v>
      </c>
      <c r="G15" s="4" t="s">
        <v>39</v>
      </c>
      <c r="H15">
        <v>5.5999999999999999E-3</v>
      </c>
      <c r="I15">
        <v>4.8999999999999998E-3</v>
      </c>
      <c r="J15">
        <v>5.1999999999999902E-3</v>
      </c>
      <c r="K15">
        <v>5.09999999999999E-3</v>
      </c>
      <c r="L15">
        <v>5.5999999999999999E-3</v>
      </c>
      <c r="M15">
        <v>6.8999999999999903E-3</v>
      </c>
      <c r="N15">
        <v>5.5999999999999999E-3</v>
      </c>
      <c r="O15">
        <v>5.7000000000000002E-3</v>
      </c>
      <c r="P15">
        <v>5.5999999999999999E-3</v>
      </c>
      <c r="Q15">
        <v>6.4999999999999902E-3</v>
      </c>
      <c r="R15">
        <v>5.5999999999999999E-3</v>
      </c>
      <c r="S15">
        <v>5.2999999999999896E-3</v>
      </c>
      <c r="T15">
        <v>6.8999999999999903E-3</v>
      </c>
      <c r="U15">
        <v>7.8999999999999904E-3</v>
      </c>
      <c r="V15">
        <v>5.4999999999999901E-3</v>
      </c>
      <c r="W15">
        <v>5.4999999999999901E-3</v>
      </c>
      <c r="X15">
        <v>6.1000000000000004E-3</v>
      </c>
      <c r="Y15">
        <v>5.2999999999999896E-3</v>
      </c>
      <c r="Z15" s="52">
        <v>5.3E-3</v>
      </c>
      <c r="AA15" s="52">
        <v>4.8999999999999903E-3</v>
      </c>
      <c r="AB15" s="52">
        <v>-6.7999999999999996E-3</v>
      </c>
      <c r="AC15" s="52">
        <v>5.4000000000000003E-3</v>
      </c>
      <c r="AD15" s="52">
        <v>5.2999999999999896E-3</v>
      </c>
      <c r="AE15" s="52">
        <v>5.1999999999999998E-3</v>
      </c>
      <c r="AF15" s="52">
        <v>6.1000000000000004E-3</v>
      </c>
      <c r="AG15" s="52">
        <v>5.2999999999999896E-3</v>
      </c>
      <c r="AH15" s="52">
        <v>5.4999999999999901E-3</v>
      </c>
      <c r="AI15" s="52">
        <v>5.1999999999999998E-3</v>
      </c>
      <c r="AJ15" s="52">
        <v>6.1999999999999902E-3</v>
      </c>
      <c r="AK15" s="52">
        <v>5.4000000000000003E-3</v>
      </c>
      <c r="AL15">
        <f t="shared" si="0"/>
        <v>5.2599999999999947E-3</v>
      </c>
      <c r="AM15">
        <f t="shared" si="1"/>
        <v>2.3701593137200275E-3</v>
      </c>
      <c r="AN15">
        <f t="shared" si="2"/>
        <v>45.060062998479658</v>
      </c>
    </row>
    <row r="16" spans="2:42">
      <c r="B16" s="3">
        <f t="shared" si="3"/>
        <v>14</v>
      </c>
      <c r="C16" s="4">
        <v>176</v>
      </c>
      <c r="D16" s="4" t="s">
        <v>42</v>
      </c>
      <c r="E16" s="4">
        <f t="shared" ref="E16:F16" si="14">E15/2</f>
        <v>0.48828125</v>
      </c>
      <c r="F16" s="4">
        <f t="shared" si="14"/>
        <v>2.03125</v>
      </c>
      <c r="G16" s="4" t="s">
        <v>39</v>
      </c>
      <c r="H16">
        <v>5.1999999999999902E-3</v>
      </c>
      <c r="I16">
        <v>5.4999999999999901E-3</v>
      </c>
      <c r="J16">
        <v>4.9999999999999897E-3</v>
      </c>
      <c r="K16">
        <v>5.7000000000000002E-3</v>
      </c>
      <c r="L16">
        <v>6.1000000000000004E-3</v>
      </c>
      <c r="M16">
        <v>6.1999999999999998E-3</v>
      </c>
      <c r="N16">
        <v>5.4999999999999997E-3</v>
      </c>
      <c r="O16">
        <v>5.5999999999999999E-3</v>
      </c>
      <c r="P16">
        <v>5.6999999999999898E-3</v>
      </c>
      <c r="Q16">
        <v>5.8999999999999999E-3</v>
      </c>
      <c r="R16">
        <v>6.3E-3</v>
      </c>
      <c r="S16">
        <v>4.9999999999999897E-3</v>
      </c>
      <c r="T16">
        <v>8.0999999999999996E-3</v>
      </c>
      <c r="U16">
        <v>7.7999999999999996E-3</v>
      </c>
      <c r="V16">
        <v>5.6999999999999898E-3</v>
      </c>
      <c r="W16">
        <v>5.5999999999999999E-3</v>
      </c>
      <c r="X16">
        <v>6.1999999999999902E-3</v>
      </c>
      <c r="Y16">
        <v>5.1000000000000004E-3</v>
      </c>
      <c r="Z16" s="52">
        <v>5.1999999999999902E-3</v>
      </c>
      <c r="AA16" s="52">
        <v>5.4999999999999901E-3</v>
      </c>
      <c r="AB16" s="52">
        <v>5.1999999999999902E-3</v>
      </c>
      <c r="AC16" s="52">
        <v>5.6999999999999898E-3</v>
      </c>
      <c r="AD16" s="52">
        <v>5.7000000000000002E-3</v>
      </c>
      <c r="AE16" s="52">
        <v>5.1000000000000004E-3</v>
      </c>
      <c r="AF16" s="52">
        <v>6.1000000000000004E-3</v>
      </c>
      <c r="AG16" s="52">
        <v>5.5999999999999999E-3</v>
      </c>
      <c r="AH16" s="52">
        <v>5.2999999999999896E-3</v>
      </c>
      <c r="AI16" s="52">
        <v>5.4000000000000003E-3</v>
      </c>
      <c r="AJ16" s="52">
        <v>8.0000000000000002E-3</v>
      </c>
      <c r="AK16" s="52">
        <v>4.8999999999999998E-3</v>
      </c>
      <c r="AL16">
        <f t="shared" si="0"/>
        <v>5.7966666666666618E-3</v>
      </c>
      <c r="AM16">
        <f t="shared" si="1"/>
        <v>8.2816095942313457E-4</v>
      </c>
      <c r="AN16">
        <f t="shared" si="2"/>
        <v>14.286848063653856</v>
      </c>
    </row>
    <row r="17" spans="2:42">
      <c r="B17" s="3">
        <f t="shared" si="3"/>
        <v>15</v>
      </c>
      <c r="C17" s="4">
        <v>176</v>
      </c>
      <c r="D17" s="4" t="s">
        <v>42</v>
      </c>
      <c r="E17" s="4">
        <f t="shared" ref="E17:F17" si="15">E16/2</f>
        <v>0.244140625</v>
      </c>
      <c r="F17" s="4">
        <f t="shared" si="15"/>
        <v>1.015625</v>
      </c>
      <c r="G17" s="4" t="s">
        <v>39</v>
      </c>
      <c r="H17">
        <v>4.5999999999999999E-3</v>
      </c>
      <c r="I17">
        <v>4.8999999999999998E-3</v>
      </c>
      <c r="J17">
        <v>4.0999999999999899E-3</v>
      </c>
      <c r="K17">
        <v>4.6999999999999898E-3</v>
      </c>
      <c r="L17">
        <v>6.0000000000000001E-3</v>
      </c>
      <c r="M17">
        <v>6.7000000000000002E-3</v>
      </c>
      <c r="N17">
        <v>5.1999999999999902E-3</v>
      </c>
      <c r="O17">
        <v>5.4000000000000003E-3</v>
      </c>
      <c r="P17">
        <v>5.1000000000000004E-3</v>
      </c>
      <c r="Q17">
        <v>5.2999999999999896E-3</v>
      </c>
      <c r="R17">
        <v>5.5999999999999999E-3</v>
      </c>
      <c r="S17">
        <v>5.1000000000000004E-3</v>
      </c>
      <c r="T17">
        <v>6.3E-3</v>
      </c>
      <c r="U17">
        <v>6.1000000000000004E-3</v>
      </c>
      <c r="V17">
        <v>5.5999999999999999E-3</v>
      </c>
      <c r="W17">
        <v>6.7000000000000002E-3</v>
      </c>
      <c r="X17">
        <v>5.7000000000000002E-3</v>
      </c>
      <c r="Y17">
        <v>8.9999999999999993E-3</v>
      </c>
      <c r="Z17" s="52">
        <v>4.6999999999999898E-3</v>
      </c>
      <c r="AA17" s="52">
        <v>4.79999999999999E-3</v>
      </c>
      <c r="AB17" s="52">
        <v>4.79999999999999E-3</v>
      </c>
      <c r="AC17" s="52">
        <v>4.8999999999999998E-3</v>
      </c>
      <c r="AD17" s="52">
        <v>4.79999999999999E-3</v>
      </c>
      <c r="AE17" s="52">
        <v>5.1000000000000004E-3</v>
      </c>
      <c r="AF17" s="52">
        <v>5.2999999999999896E-3</v>
      </c>
      <c r="AG17" s="52">
        <v>6.1000000000000004E-3</v>
      </c>
      <c r="AH17" s="52">
        <v>6.1999999999999902E-3</v>
      </c>
      <c r="AI17" s="52">
        <v>4.8999999999999998E-3</v>
      </c>
      <c r="AJ17" s="52">
        <v>6.7000000000000002E-3</v>
      </c>
      <c r="AK17" s="52">
        <v>5.1999999999999998E-3</v>
      </c>
      <c r="AL17">
        <f t="shared" si="0"/>
        <v>5.5199999999999963E-3</v>
      </c>
      <c r="AM17">
        <f t="shared" si="1"/>
        <v>9.48101551377352E-4</v>
      </c>
      <c r="AN17">
        <f t="shared" si="2"/>
        <v>17.175752742343345</v>
      </c>
    </row>
    <row r="18" spans="2:42">
      <c r="B18" s="3">
        <f t="shared" si="3"/>
        <v>16</v>
      </c>
      <c r="C18" s="4">
        <v>176</v>
      </c>
      <c r="D18" s="4" t="s">
        <v>42</v>
      </c>
      <c r="E18" s="4">
        <f t="shared" ref="E18:F18" si="16">E17/2</f>
        <v>0.1220703125</v>
      </c>
      <c r="F18" s="4">
        <f t="shared" si="16"/>
        <v>0.5078125</v>
      </c>
      <c r="G18" s="4" t="s">
        <v>39</v>
      </c>
      <c r="H18">
        <v>4.4000000000000003E-3</v>
      </c>
      <c r="I18">
        <v>4.4000000000000003E-3</v>
      </c>
      <c r="J18">
        <v>4.3E-3</v>
      </c>
      <c r="K18">
        <v>4.7999999999999996E-3</v>
      </c>
      <c r="L18">
        <v>4.79999999999999E-3</v>
      </c>
      <c r="M18">
        <v>4.79999999999999E-3</v>
      </c>
      <c r="N18">
        <v>4.79999999999999E-3</v>
      </c>
      <c r="O18">
        <v>4.7000000000000002E-3</v>
      </c>
      <c r="P18">
        <v>4.8999999999999903E-3</v>
      </c>
      <c r="Q18">
        <v>4.79999999999999E-3</v>
      </c>
      <c r="R18">
        <v>4.79999999999999E-3</v>
      </c>
      <c r="S18">
        <v>5.2999999999999896E-3</v>
      </c>
      <c r="T18">
        <v>5.1000000000000004E-3</v>
      </c>
      <c r="U18">
        <v>5.1000000000000004E-3</v>
      </c>
      <c r="V18">
        <v>4.4999999999999997E-3</v>
      </c>
      <c r="W18">
        <v>6.0000000000000001E-3</v>
      </c>
      <c r="X18">
        <v>6.5999999999999904E-3</v>
      </c>
      <c r="Y18">
        <v>4.5999999999999999E-3</v>
      </c>
      <c r="Z18" s="52">
        <v>4.1999999999999902E-3</v>
      </c>
      <c r="AA18" s="52">
        <v>4.0999999999999899E-3</v>
      </c>
      <c r="AB18" s="52">
        <v>4.4999999999999901E-3</v>
      </c>
      <c r="AC18" s="52">
        <v>4.5999999999999999E-3</v>
      </c>
      <c r="AD18" s="52">
        <v>4.4999999999999997E-3</v>
      </c>
      <c r="AE18" s="52">
        <v>4.8999999999999998E-3</v>
      </c>
      <c r="AF18" s="52">
        <v>4.5999999999999999E-3</v>
      </c>
      <c r="AG18" s="52">
        <v>4.9999999999999897E-3</v>
      </c>
      <c r="AH18" s="52">
        <v>4.4999999999999901E-3</v>
      </c>
      <c r="AI18" s="52">
        <v>4.7999999999999996E-3</v>
      </c>
      <c r="AJ18" s="52">
        <v>5.1999999999999998E-3</v>
      </c>
      <c r="AK18" s="52">
        <v>4.6999999999999898E-3</v>
      </c>
      <c r="AL18">
        <f t="shared" si="0"/>
        <v>4.8099999999999957E-3</v>
      </c>
      <c r="AM18">
        <f t="shared" si="1"/>
        <v>4.9989654102037726E-4</v>
      </c>
      <c r="AN18">
        <f t="shared" si="2"/>
        <v>10.392859480673133</v>
      </c>
    </row>
    <row r="20" spans="2:42">
      <c r="B20" t="s">
        <v>254</v>
      </c>
    </row>
    <row r="21" spans="2:42">
      <c r="B21" s="2" t="s">
        <v>256</v>
      </c>
      <c r="C21" s="2" t="s">
        <v>31</v>
      </c>
      <c r="D21" s="2" t="s">
        <v>32</v>
      </c>
      <c r="E21" s="2" t="s">
        <v>33</v>
      </c>
      <c r="F21" s="2" t="s">
        <v>34</v>
      </c>
      <c r="G21" s="2" t="s">
        <v>35</v>
      </c>
      <c r="H21" s="5">
        <v>1</v>
      </c>
      <c r="I21" s="5">
        <v>2</v>
      </c>
      <c r="J21" s="5">
        <v>3</v>
      </c>
      <c r="K21" s="5">
        <v>4</v>
      </c>
      <c r="L21" s="5">
        <v>5</v>
      </c>
      <c r="M21" s="5">
        <v>6</v>
      </c>
      <c r="N21" s="5">
        <v>7</v>
      </c>
      <c r="O21" s="5">
        <v>8</v>
      </c>
      <c r="P21" s="5">
        <v>9</v>
      </c>
      <c r="Q21" s="5">
        <v>10</v>
      </c>
      <c r="R21" s="5">
        <v>11</v>
      </c>
      <c r="S21" s="5">
        <v>12</v>
      </c>
      <c r="T21" s="5">
        <v>13</v>
      </c>
      <c r="U21" s="5">
        <v>14</v>
      </c>
      <c r="V21" s="5">
        <v>15</v>
      </c>
      <c r="W21" s="5">
        <v>16</v>
      </c>
      <c r="X21" s="5">
        <v>17</v>
      </c>
      <c r="Y21" s="5">
        <v>18</v>
      </c>
      <c r="Z21" s="5">
        <v>19</v>
      </c>
      <c r="AA21" s="5">
        <v>20</v>
      </c>
      <c r="AB21" s="5">
        <v>21</v>
      </c>
      <c r="AC21" s="5">
        <v>22</v>
      </c>
      <c r="AD21" s="5">
        <v>23</v>
      </c>
      <c r="AE21" s="5">
        <v>24</v>
      </c>
      <c r="AF21" s="5">
        <v>25</v>
      </c>
      <c r="AG21" s="5">
        <v>26</v>
      </c>
      <c r="AH21" s="5">
        <v>27</v>
      </c>
      <c r="AI21" s="5">
        <v>28</v>
      </c>
      <c r="AJ21" s="5">
        <v>29</v>
      </c>
      <c r="AK21" s="5">
        <v>30</v>
      </c>
      <c r="AL21" s="76" t="s">
        <v>251</v>
      </c>
      <c r="AM21" s="76" t="s">
        <v>252</v>
      </c>
      <c r="AN21" s="76" t="s">
        <v>253</v>
      </c>
      <c r="AO21" s="76" t="s">
        <v>64</v>
      </c>
      <c r="AP21" s="76" t="s">
        <v>65</v>
      </c>
    </row>
    <row r="22" spans="2:42">
      <c r="B22" s="3">
        <v>1</v>
      </c>
      <c r="C22" s="4">
        <v>603</v>
      </c>
      <c r="D22" s="4" t="s">
        <v>36</v>
      </c>
      <c r="E22" s="4"/>
      <c r="F22" s="3"/>
      <c r="G22" s="4" t="s">
        <v>255</v>
      </c>
      <c r="H22">
        <v>1.7899999999999999E-2</v>
      </c>
      <c r="I22">
        <v>2.04999999999999E-2</v>
      </c>
      <c r="J22">
        <v>1.6199999999999999E-2</v>
      </c>
      <c r="K22">
        <v>1.14E-2</v>
      </c>
      <c r="L22">
        <v>1.0699999999999999E-2</v>
      </c>
      <c r="M22">
        <v>1.32E-2</v>
      </c>
      <c r="N22">
        <v>1.09E-2</v>
      </c>
      <c r="O22">
        <v>1.04999999999999E-2</v>
      </c>
      <c r="P22">
        <v>1.26E-2</v>
      </c>
      <c r="Q22">
        <v>1.18E-2</v>
      </c>
      <c r="R22">
        <v>1.0699999999999901E-2</v>
      </c>
      <c r="S22">
        <v>1.0500000000000001E-2</v>
      </c>
      <c r="T22">
        <v>1.27999999999999E-2</v>
      </c>
      <c r="U22">
        <v>1.3299999999999999E-2</v>
      </c>
      <c r="V22">
        <v>1.26E-2</v>
      </c>
      <c r="W22">
        <v>1.44E-2</v>
      </c>
      <c r="X22">
        <v>1.2699999999999999E-2</v>
      </c>
      <c r="Y22">
        <v>1.2399999999999901E-2</v>
      </c>
      <c r="Z22" s="52">
        <v>1.2699999999999999E-2</v>
      </c>
      <c r="AA22" s="52">
        <v>1.15E-2</v>
      </c>
      <c r="AB22" s="52">
        <v>1.14E-2</v>
      </c>
      <c r="AC22" s="52">
        <v>1.26E-2</v>
      </c>
      <c r="AD22" s="52">
        <v>1.0699999999999901E-2</v>
      </c>
      <c r="AE22" s="52">
        <v>1.1599999999999999E-2</v>
      </c>
      <c r="AF22" s="52">
        <v>1.34E-2</v>
      </c>
      <c r="AG22" s="52">
        <v>1.0999999999999999E-2</v>
      </c>
      <c r="AH22" s="52">
        <v>1.1599999999999999E-2</v>
      </c>
      <c r="AI22" s="52">
        <v>1.24E-2</v>
      </c>
      <c r="AJ22" s="52">
        <v>1.2899999999999899E-2</v>
      </c>
      <c r="AK22" s="52">
        <v>1.2500000000000001E-2</v>
      </c>
      <c r="AL22">
        <f t="shared" ref="AL22:AL37" si="17">AVERAGE(H22:AK22)</f>
        <v>1.2646666666666645E-2</v>
      </c>
      <c r="AM22">
        <f t="shared" ref="AM22:AM37" si="18">STDEV(H22:AK22)</f>
        <v>2.1987039024331354E-3</v>
      </c>
      <c r="AN22">
        <f>(AM22/AL22)*100</f>
        <v>17.385639713493457</v>
      </c>
      <c r="AO22">
        <f>AL22+(3.3*AM22)</f>
        <v>1.9902389544695989E-2</v>
      </c>
      <c r="AP22">
        <f>(AO22-0.0099)/(2*10^-5)</f>
        <v>500.11947723479938</v>
      </c>
    </row>
    <row r="23" spans="2:42">
      <c r="B23" s="3">
        <f>B22+1</f>
        <v>2</v>
      </c>
      <c r="C23" s="4">
        <v>603</v>
      </c>
      <c r="D23" s="4" t="s">
        <v>36</v>
      </c>
      <c r="E23" s="4"/>
      <c r="F23" s="3"/>
      <c r="G23" s="4" t="s">
        <v>255</v>
      </c>
      <c r="H23">
        <v>1.8099999999999901E-2</v>
      </c>
      <c r="I23">
        <v>1.30999999999999E-2</v>
      </c>
      <c r="J23">
        <v>1.7899999999999999E-2</v>
      </c>
      <c r="K23">
        <v>1.4200000000000001E-2</v>
      </c>
      <c r="L23">
        <v>1.35E-2</v>
      </c>
      <c r="M23">
        <v>1.3899999999999999E-2</v>
      </c>
      <c r="N23">
        <v>1.1599999999999999E-2</v>
      </c>
      <c r="O23">
        <v>1.1599999999999999E-2</v>
      </c>
      <c r="P23">
        <v>1.2399999999999901E-2</v>
      </c>
      <c r="Q23">
        <v>1.16999999999999E-2</v>
      </c>
      <c r="R23">
        <v>1.09E-2</v>
      </c>
      <c r="S23">
        <v>1.0699999999999901E-2</v>
      </c>
      <c r="T23">
        <v>1.2999999999999999E-2</v>
      </c>
      <c r="U23">
        <v>1.4200000000000001E-2</v>
      </c>
      <c r="V23">
        <v>1.3100000000000001E-2</v>
      </c>
      <c r="W23">
        <v>1.44999999999999E-2</v>
      </c>
      <c r="X23">
        <v>1.5499999999999899E-2</v>
      </c>
      <c r="Y23">
        <v>1.5100000000000001E-2</v>
      </c>
      <c r="Z23" s="52">
        <v>1.14E-2</v>
      </c>
      <c r="AA23" s="52">
        <v>1.06E-2</v>
      </c>
      <c r="AB23" s="52">
        <v>1.0599999999999899E-2</v>
      </c>
      <c r="AC23" s="52">
        <v>1.3100000000000001E-2</v>
      </c>
      <c r="AD23" s="52">
        <v>1.32999999999999E-2</v>
      </c>
      <c r="AE23" s="52">
        <v>1.3899999999999999E-2</v>
      </c>
      <c r="AF23" s="52">
        <v>1.16999999999999E-2</v>
      </c>
      <c r="AG23" s="52">
        <v>1.09E-2</v>
      </c>
      <c r="AH23" s="52">
        <v>1.0500000000000001E-2</v>
      </c>
      <c r="AI23" s="52">
        <v>1.15E-2</v>
      </c>
      <c r="AJ23" s="52">
        <v>1.36999999999999E-2</v>
      </c>
      <c r="AK23" s="52">
        <v>1.3599999999999999E-2</v>
      </c>
      <c r="AL23">
        <f t="shared" si="17"/>
        <v>1.2993333333333298E-2</v>
      </c>
      <c r="AM23">
        <f t="shared" si="18"/>
        <v>1.973956875700789E-3</v>
      </c>
      <c r="AN23">
        <f t="shared" ref="AN23:AN37" si="19">(AM23/AL23)*100</f>
        <v>15.192074466655678</v>
      </c>
    </row>
    <row r="24" spans="2:42">
      <c r="B24" s="3">
        <f t="shared" ref="B24:B37" si="20">B23+1</f>
        <v>3</v>
      </c>
      <c r="C24" s="4">
        <v>176</v>
      </c>
      <c r="D24" s="4" t="s">
        <v>42</v>
      </c>
      <c r="E24" s="4">
        <v>1000</v>
      </c>
      <c r="F24" s="6">
        <v>4160</v>
      </c>
      <c r="G24" s="4" t="s">
        <v>255</v>
      </c>
      <c r="H24">
        <v>0.10580000000000001</v>
      </c>
      <c r="I24">
        <v>0.1142</v>
      </c>
      <c r="J24">
        <v>0.1071</v>
      </c>
      <c r="K24">
        <v>0.11209999999999901</v>
      </c>
      <c r="L24">
        <v>0.1007</v>
      </c>
      <c r="M24">
        <v>0.1077</v>
      </c>
      <c r="N24">
        <v>9.7500000000000003E-2</v>
      </c>
      <c r="O24">
        <v>0.1002</v>
      </c>
      <c r="P24">
        <v>0.1013</v>
      </c>
      <c r="Q24">
        <v>8.9099999999999999E-2</v>
      </c>
      <c r="R24">
        <v>9.2799999999999994E-2</v>
      </c>
      <c r="S24">
        <v>9.6799999999999997E-2</v>
      </c>
      <c r="T24">
        <v>0.1036</v>
      </c>
      <c r="U24">
        <v>9.9199999999999997E-2</v>
      </c>
      <c r="V24">
        <v>0.1089</v>
      </c>
      <c r="W24">
        <v>0.1066</v>
      </c>
      <c r="X24">
        <v>0.1052</v>
      </c>
      <c r="Y24">
        <v>0.10349999999999999</v>
      </c>
      <c r="Z24" s="52">
        <v>0.10290000000000001</v>
      </c>
      <c r="AA24" s="52">
        <v>9.9500000000000005E-2</v>
      </c>
      <c r="AB24" s="52">
        <v>0.1</v>
      </c>
      <c r="AC24" s="52">
        <v>0.102699999999999</v>
      </c>
      <c r="AD24" s="52">
        <v>9.96999999999999E-2</v>
      </c>
      <c r="AE24" s="52">
        <v>0.1043</v>
      </c>
      <c r="AF24" s="52">
        <v>9.0499999999999997E-2</v>
      </c>
      <c r="AG24" s="52">
        <v>9.1299999999999895E-2</v>
      </c>
      <c r="AH24" s="52">
        <v>9.3599999999999905E-2</v>
      </c>
      <c r="AI24" s="52">
        <v>8.9399999999999993E-2</v>
      </c>
      <c r="AJ24" s="52">
        <v>9.4199999999999895E-2</v>
      </c>
      <c r="AK24" s="52">
        <v>9.6500000000000002E-2</v>
      </c>
      <c r="AL24" s="6">
        <f t="shared" si="17"/>
        <v>0.10056333333333324</v>
      </c>
      <c r="AM24">
        <f t="shared" si="18"/>
        <v>6.5563069573914444E-3</v>
      </c>
      <c r="AN24">
        <f t="shared" si="19"/>
        <v>6.519579990113809</v>
      </c>
    </row>
    <row r="25" spans="2:42">
      <c r="B25" s="3">
        <f t="shared" si="20"/>
        <v>4</v>
      </c>
      <c r="C25" s="4">
        <v>176</v>
      </c>
      <c r="D25" s="4" t="s">
        <v>42</v>
      </c>
      <c r="E25" s="4">
        <f t="shared" ref="E25:F25" si="21">E24/2</f>
        <v>500</v>
      </c>
      <c r="F25" s="6">
        <f t="shared" si="21"/>
        <v>2080</v>
      </c>
      <c r="G25" s="4" t="s">
        <v>255</v>
      </c>
      <c r="H25">
        <v>5.5699999999999902E-2</v>
      </c>
      <c r="I25">
        <v>6.4199999999999993E-2</v>
      </c>
      <c r="J25">
        <v>5.7499999999999898E-2</v>
      </c>
      <c r="K25">
        <v>6.0100000000000001E-2</v>
      </c>
      <c r="L25">
        <v>5.33E-2</v>
      </c>
      <c r="M25">
        <v>5.0099999999999999E-2</v>
      </c>
      <c r="N25">
        <v>5.2400000000000002E-2</v>
      </c>
      <c r="O25">
        <v>5.2699999999999997E-2</v>
      </c>
      <c r="P25">
        <v>5.3099999999999897E-2</v>
      </c>
      <c r="Q25">
        <v>4.8899999999999999E-2</v>
      </c>
      <c r="R25">
        <v>5.21E-2</v>
      </c>
      <c r="S25">
        <v>5.4099999999999898E-2</v>
      </c>
      <c r="T25">
        <v>5.57E-2</v>
      </c>
      <c r="U25">
        <v>5.6000000000000001E-2</v>
      </c>
      <c r="V25">
        <v>5.6599999999999998E-2</v>
      </c>
      <c r="W25">
        <v>5.6599999999999998E-2</v>
      </c>
      <c r="X25">
        <v>5.5199999999999999E-2</v>
      </c>
      <c r="Y25">
        <v>5.2899999999999898E-2</v>
      </c>
      <c r="Z25" s="52">
        <v>5.0899999999999897E-2</v>
      </c>
      <c r="AA25" s="52">
        <v>5.4699999999999901E-2</v>
      </c>
      <c r="AB25" s="52">
        <v>5.3599999999999898E-2</v>
      </c>
      <c r="AC25" s="52">
        <v>5.6499999999999898E-2</v>
      </c>
      <c r="AD25" s="52">
        <v>5.2999999999999999E-2</v>
      </c>
      <c r="AE25" s="52">
        <v>4.9700000000000001E-2</v>
      </c>
      <c r="AF25" s="52">
        <v>4.87E-2</v>
      </c>
      <c r="AG25" s="52">
        <v>4.8899999999999999E-2</v>
      </c>
      <c r="AH25" s="52">
        <v>5.0699999999999898E-2</v>
      </c>
      <c r="AI25" s="52">
        <v>5.0199999999999897E-2</v>
      </c>
      <c r="AJ25" s="52">
        <v>5.16E-2</v>
      </c>
      <c r="AK25" s="52">
        <v>4.8199999999999903E-2</v>
      </c>
      <c r="AL25" s="6">
        <f t="shared" si="17"/>
        <v>5.3463333333333293E-2</v>
      </c>
      <c r="AM25">
        <f t="shared" si="18"/>
        <v>3.6009082506896889E-3</v>
      </c>
      <c r="AN25">
        <f t="shared" si="19"/>
        <v>6.7352857111223114</v>
      </c>
    </row>
    <row r="26" spans="2:42">
      <c r="B26" s="3">
        <f t="shared" si="20"/>
        <v>5</v>
      </c>
      <c r="C26" s="4">
        <v>176</v>
      </c>
      <c r="D26" s="4" t="s">
        <v>42</v>
      </c>
      <c r="E26" s="4">
        <f t="shared" ref="E26:F26" si="22">E25/2</f>
        <v>250</v>
      </c>
      <c r="F26" s="6">
        <f t="shared" si="22"/>
        <v>1040</v>
      </c>
      <c r="G26" s="4" t="s">
        <v>255</v>
      </c>
      <c r="H26">
        <v>3.5299999999999998E-2</v>
      </c>
      <c r="I26">
        <v>3.6699999999999899E-2</v>
      </c>
      <c r="J26">
        <v>3.6199999999999899E-2</v>
      </c>
      <c r="K26">
        <v>3.6199999999999899E-2</v>
      </c>
      <c r="L26">
        <v>3.1299999999999897E-2</v>
      </c>
      <c r="M26">
        <v>3.2099999999999899E-2</v>
      </c>
      <c r="N26">
        <v>3.3399999999999999E-2</v>
      </c>
      <c r="O26">
        <v>3.0499999999999999E-2</v>
      </c>
      <c r="P26">
        <v>3.2599999999999997E-2</v>
      </c>
      <c r="Q26">
        <v>2.7799999999999998E-2</v>
      </c>
      <c r="R26">
        <v>3.3299999999999899E-2</v>
      </c>
      <c r="S26">
        <v>3.0300000000000001E-2</v>
      </c>
      <c r="T26">
        <v>3.2599999999999997E-2</v>
      </c>
      <c r="U26">
        <v>3.2500000000000001E-2</v>
      </c>
      <c r="V26">
        <v>3.56E-2</v>
      </c>
      <c r="W26">
        <v>3.5499999999999997E-2</v>
      </c>
      <c r="X26">
        <v>3.2599999999999997E-2</v>
      </c>
      <c r="Y26">
        <v>3.2500000000000001E-2</v>
      </c>
      <c r="Z26" s="52">
        <v>3.09E-2</v>
      </c>
      <c r="AA26" s="52">
        <v>3.02999999999999E-2</v>
      </c>
      <c r="AB26" s="52">
        <v>3.2199999999999999E-2</v>
      </c>
      <c r="AC26" s="52">
        <v>3.3399999999999902E-2</v>
      </c>
      <c r="AD26" s="52">
        <v>2.5700000000000001E-2</v>
      </c>
      <c r="AE26" s="52">
        <v>3.0599999999999999E-2</v>
      </c>
      <c r="AF26" s="52">
        <v>3.4199999999999897E-2</v>
      </c>
      <c r="AG26" s="52">
        <v>2.7899999999999901E-2</v>
      </c>
      <c r="AH26" s="52">
        <v>2.8299999999999999E-2</v>
      </c>
      <c r="AI26" s="52">
        <v>2.7899999999999901E-2</v>
      </c>
      <c r="AJ26" s="52">
        <v>2.9000000000000001E-2</v>
      </c>
      <c r="AK26" s="52">
        <v>2.9799999999999899E-2</v>
      </c>
      <c r="AL26" s="6">
        <f t="shared" si="17"/>
        <v>3.1906666666666625E-2</v>
      </c>
      <c r="AM26">
        <f t="shared" si="18"/>
        <v>2.8494322886877038E-3</v>
      </c>
      <c r="AN26">
        <f t="shared" si="19"/>
        <v>8.9305232616622678</v>
      </c>
    </row>
    <row r="27" spans="2:42">
      <c r="B27" s="3">
        <f t="shared" si="20"/>
        <v>6</v>
      </c>
      <c r="C27" s="4">
        <v>176</v>
      </c>
      <c r="D27" s="4" t="s">
        <v>42</v>
      </c>
      <c r="E27" s="4">
        <f t="shared" ref="E27:F27" si="23">E26/2</f>
        <v>125</v>
      </c>
      <c r="F27" s="6">
        <f t="shared" si="23"/>
        <v>520</v>
      </c>
      <c r="G27" s="4" t="s">
        <v>255</v>
      </c>
      <c r="H27">
        <v>2.1999999999999999E-2</v>
      </c>
      <c r="I27">
        <v>2.3900000000000001E-2</v>
      </c>
      <c r="J27">
        <v>2.23E-2</v>
      </c>
      <c r="K27">
        <v>2.3800000000000002E-2</v>
      </c>
      <c r="L27">
        <v>2.1899999999999999E-2</v>
      </c>
      <c r="M27">
        <v>2.3699999999999999E-2</v>
      </c>
      <c r="N27">
        <v>2.0999999999999901E-2</v>
      </c>
      <c r="O27">
        <v>1.95E-2</v>
      </c>
      <c r="P27">
        <v>2.0399999999999901E-2</v>
      </c>
      <c r="Q27">
        <v>1.9199999999999998E-2</v>
      </c>
      <c r="R27">
        <v>2.06E-2</v>
      </c>
      <c r="S27">
        <v>2.01E-2</v>
      </c>
      <c r="T27">
        <v>2.12E-2</v>
      </c>
      <c r="U27">
        <v>2.1600000000000001E-2</v>
      </c>
      <c r="V27">
        <v>2.4199999999999999E-2</v>
      </c>
      <c r="W27">
        <v>2.3E-2</v>
      </c>
      <c r="X27">
        <v>2.23E-2</v>
      </c>
      <c r="Y27">
        <v>2.2499999999999999E-2</v>
      </c>
      <c r="Z27" s="52">
        <v>2.1299999999999999E-2</v>
      </c>
      <c r="AA27" s="52">
        <v>2.16999999999999E-2</v>
      </c>
      <c r="AB27" s="52">
        <v>2.0099999999999899E-2</v>
      </c>
      <c r="AC27" s="52">
        <v>1.83E-2</v>
      </c>
      <c r="AD27" s="52">
        <v>1.9199999999999998E-2</v>
      </c>
      <c r="AE27" s="52">
        <v>1.9400000000000001E-2</v>
      </c>
      <c r="AF27" s="52">
        <v>1.02999999999999E-2</v>
      </c>
      <c r="AG27" s="52">
        <v>2.1100000000000001E-2</v>
      </c>
      <c r="AH27" s="52">
        <v>2.0699999999999899E-2</v>
      </c>
      <c r="AI27" s="52">
        <v>1.9599999999999999E-2</v>
      </c>
      <c r="AJ27" s="52">
        <v>2.1499999999999998E-2</v>
      </c>
      <c r="AK27" s="52">
        <v>2.1000000000000001E-2</v>
      </c>
      <c r="AL27" s="6">
        <f t="shared" si="17"/>
        <v>2.0913333333333308E-2</v>
      </c>
      <c r="AM27">
        <f t="shared" si="18"/>
        <v>2.5154328253504713E-3</v>
      </c>
      <c r="AN27">
        <f t="shared" si="19"/>
        <v>12.027890462307019</v>
      </c>
    </row>
    <row r="28" spans="2:42">
      <c r="B28" s="3">
        <f t="shared" si="20"/>
        <v>7</v>
      </c>
      <c r="C28" s="4">
        <v>176</v>
      </c>
      <c r="D28" s="4" t="s">
        <v>42</v>
      </c>
      <c r="E28" s="4">
        <f t="shared" ref="E28:F28" si="24">E27/2</f>
        <v>62.5</v>
      </c>
      <c r="F28" s="6">
        <f t="shared" si="24"/>
        <v>260</v>
      </c>
      <c r="G28" s="4" t="s">
        <v>255</v>
      </c>
      <c r="H28">
        <v>1.7299999999999999E-2</v>
      </c>
      <c r="I28">
        <v>1.8099999999999901E-2</v>
      </c>
      <c r="J28">
        <v>1.83E-2</v>
      </c>
      <c r="K28">
        <v>1.7999999999999999E-2</v>
      </c>
      <c r="L28">
        <v>1.5800000000000002E-2</v>
      </c>
      <c r="M28">
        <v>1.65999999999999E-2</v>
      </c>
      <c r="N28">
        <v>1.6099999999999899E-2</v>
      </c>
      <c r="O28">
        <v>1.6799999999999999E-2</v>
      </c>
      <c r="P28">
        <v>1.6299999999999999E-2</v>
      </c>
      <c r="Q28">
        <v>1.54E-2</v>
      </c>
      <c r="R28">
        <v>1.4200000000000001E-2</v>
      </c>
      <c r="S28">
        <v>1.6799999999999999E-2</v>
      </c>
      <c r="T28">
        <v>1.89E-2</v>
      </c>
      <c r="U28">
        <v>1.41999999999999E-2</v>
      </c>
      <c r="V28">
        <v>1.7299999999999899E-2</v>
      </c>
      <c r="W28">
        <v>1.7299999999999999E-2</v>
      </c>
      <c r="X28">
        <v>2.01E-2</v>
      </c>
      <c r="Y28">
        <v>1.8699999999999901E-2</v>
      </c>
      <c r="Z28" s="52">
        <v>1.5699999999999999E-2</v>
      </c>
      <c r="AA28" s="52">
        <v>1.49E-2</v>
      </c>
      <c r="AB28" s="52">
        <v>1.50999999999999E-2</v>
      </c>
      <c r="AC28" s="52">
        <v>1.42999999999999E-2</v>
      </c>
      <c r="AD28" s="52">
        <v>1.49E-2</v>
      </c>
      <c r="AE28" s="52">
        <v>1.4999999999999999E-2</v>
      </c>
      <c r="AF28" s="52">
        <v>1.6299999999999999E-2</v>
      </c>
      <c r="AG28" s="52">
        <v>1.5699999999999999E-2</v>
      </c>
      <c r="AH28" s="52">
        <v>1.39999999999999E-2</v>
      </c>
      <c r="AI28" s="52">
        <v>1.61E-2</v>
      </c>
      <c r="AJ28" s="52">
        <v>1.6399999999999901E-2</v>
      </c>
      <c r="AK28" s="52">
        <v>1.6199999999999999E-2</v>
      </c>
      <c r="AL28" s="6">
        <f t="shared" si="17"/>
        <v>1.6359999999999968E-2</v>
      </c>
      <c r="AM28">
        <f t="shared" si="18"/>
        <v>1.5269080770832567E-3</v>
      </c>
      <c r="AN28">
        <f t="shared" si="19"/>
        <v>9.3331789552766491</v>
      </c>
    </row>
    <row r="29" spans="2:42">
      <c r="B29" s="3">
        <f t="shared" si="20"/>
        <v>8</v>
      </c>
      <c r="C29" s="4">
        <v>176</v>
      </c>
      <c r="D29" s="4" t="s">
        <v>42</v>
      </c>
      <c r="E29" s="4">
        <f t="shared" ref="E29:F29" si="25">E28/2</f>
        <v>31.25</v>
      </c>
      <c r="F29" s="6">
        <f t="shared" si="25"/>
        <v>130</v>
      </c>
      <c r="G29" s="4" t="s">
        <v>255</v>
      </c>
      <c r="H29">
        <v>1.4200000000000001E-2</v>
      </c>
      <c r="I29">
        <v>1.44999999999999E-2</v>
      </c>
      <c r="J29">
        <v>1.39999999999999E-2</v>
      </c>
      <c r="K29">
        <v>1.44E-2</v>
      </c>
      <c r="L29" s="1">
        <v>2.16999999999999E-2</v>
      </c>
      <c r="M29">
        <v>1.5100000000000001E-2</v>
      </c>
      <c r="N29">
        <v>1.4099999999999901E-2</v>
      </c>
      <c r="O29">
        <v>1.4500000000000001E-2</v>
      </c>
      <c r="P29">
        <v>1.41999999999999E-2</v>
      </c>
      <c r="Q29">
        <v>1.23E-2</v>
      </c>
      <c r="R29">
        <v>1.3299999999999999E-2</v>
      </c>
      <c r="S29">
        <v>1.21E-2</v>
      </c>
      <c r="T29">
        <v>1.65999999999999E-2</v>
      </c>
      <c r="U29">
        <v>1.6799999999999898E-2</v>
      </c>
      <c r="V29">
        <v>1.5900000000000001E-2</v>
      </c>
      <c r="W29">
        <v>1.5900000000000001E-2</v>
      </c>
      <c r="X29">
        <v>1.7000000000000001E-2</v>
      </c>
      <c r="Y29">
        <v>1.6E-2</v>
      </c>
      <c r="Z29" s="52">
        <v>1.24E-2</v>
      </c>
      <c r="AA29" s="52">
        <v>1.2800000000000001E-2</v>
      </c>
      <c r="AB29" s="52">
        <v>1.2E-2</v>
      </c>
      <c r="AC29" s="52">
        <v>1.21E-2</v>
      </c>
      <c r="AD29" s="52">
        <v>1.21999999999999E-2</v>
      </c>
      <c r="AE29" s="52">
        <v>1.2399999999999901E-2</v>
      </c>
      <c r="AF29" s="52">
        <v>8.0000000000000002E-3</v>
      </c>
      <c r="AG29" s="52">
        <v>7.6999999999999898E-3</v>
      </c>
      <c r="AH29" s="52">
        <v>7.4000000000000003E-3</v>
      </c>
      <c r="AI29" s="52">
        <v>8.3999999999999995E-3</v>
      </c>
      <c r="AJ29" s="52">
        <v>9.5999999999999905E-3</v>
      </c>
      <c r="AK29" s="52">
        <v>8.6999999999999994E-3</v>
      </c>
      <c r="AL29" s="6">
        <f t="shared" si="17"/>
        <v>1.3209999999999972E-2</v>
      </c>
      <c r="AM29">
        <f t="shared" si="18"/>
        <v>3.2153028494673703E-3</v>
      </c>
      <c r="AN29">
        <f t="shared" si="19"/>
        <v>24.339915590214815</v>
      </c>
    </row>
    <row r="30" spans="2:42">
      <c r="B30" s="3">
        <f t="shared" si="20"/>
        <v>9</v>
      </c>
      <c r="C30" s="4">
        <v>176</v>
      </c>
      <c r="D30" s="4" t="s">
        <v>42</v>
      </c>
      <c r="E30" s="4">
        <f t="shared" ref="E30:F30" si="26">E29/2</f>
        <v>15.625</v>
      </c>
      <c r="F30">
        <f t="shared" si="26"/>
        <v>65</v>
      </c>
      <c r="G30" s="4" t="s">
        <v>255</v>
      </c>
      <c r="H30" s="1">
        <v>2.0999999999999901E-2</v>
      </c>
      <c r="I30">
        <v>1.78E-2</v>
      </c>
      <c r="J30">
        <v>1.32E-2</v>
      </c>
      <c r="K30">
        <v>1.50999999999999E-2</v>
      </c>
      <c r="L30">
        <v>1.50999999999999E-2</v>
      </c>
      <c r="M30">
        <v>1.7100000000000001E-2</v>
      </c>
      <c r="N30">
        <v>1.26E-2</v>
      </c>
      <c r="O30">
        <v>1.12E-2</v>
      </c>
      <c r="P30">
        <v>1.32E-2</v>
      </c>
      <c r="Q30">
        <v>1.22999999999999E-2</v>
      </c>
      <c r="R30">
        <v>1.26E-2</v>
      </c>
      <c r="S30">
        <v>1.29E-2</v>
      </c>
      <c r="T30">
        <v>1.3199999999999899E-2</v>
      </c>
      <c r="U30">
        <v>1.4899999999999899E-2</v>
      </c>
      <c r="V30">
        <v>1.9E-2</v>
      </c>
      <c r="W30">
        <v>1.55E-2</v>
      </c>
      <c r="X30">
        <v>1.2999999999999901E-2</v>
      </c>
      <c r="Y30">
        <v>1.4699999999999901E-2</v>
      </c>
      <c r="Z30" s="52">
        <v>1.3499999999999899E-2</v>
      </c>
      <c r="AA30" s="52">
        <v>1.4E-2</v>
      </c>
      <c r="AB30" s="52">
        <v>1.2899999999999899E-2</v>
      </c>
      <c r="AC30" s="52">
        <v>1.39999999999999E-2</v>
      </c>
      <c r="AD30" s="52">
        <v>1.5699999999999999E-2</v>
      </c>
      <c r="AE30" s="52">
        <v>1.50999999999999E-2</v>
      </c>
      <c r="AF30" s="52">
        <v>1.21E-2</v>
      </c>
      <c r="AG30" s="52">
        <v>1.2200000000000001E-2</v>
      </c>
      <c r="AH30" s="52">
        <v>1.33999999999999E-2</v>
      </c>
      <c r="AI30" s="52">
        <v>1.47E-2</v>
      </c>
      <c r="AJ30" s="52">
        <v>1.6399999999999901E-2</v>
      </c>
      <c r="AK30" s="52">
        <v>1.9E-2</v>
      </c>
      <c r="AL30">
        <f t="shared" si="17"/>
        <v>1.4579999999999954E-2</v>
      </c>
      <c r="AM30">
        <f t="shared" si="18"/>
        <v>2.3247395108061991E-3</v>
      </c>
      <c r="AN30">
        <f t="shared" si="19"/>
        <v>15.944715437628302</v>
      </c>
    </row>
    <row r="31" spans="2:42">
      <c r="B31" s="3">
        <f t="shared" si="20"/>
        <v>10</v>
      </c>
      <c r="C31" s="4">
        <v>176</v>
      </c>
      <c r="D31" s="4" t="s">
        <v>42</v>
      </c>
      <c r="E31" s="4">
        <f t="shared" ref="E31:F31" si="27">E30/2</f>
        <v>7.8125</v>
      </c>
      <c r="F31">
        <f t="shared" si="27"/>
        <v>32.5</v>
      </c>
      <c r="G31" s="4" t="s">
        <v>255</v>
      </c>
      <c r="H31">
        <v>1.2999999999999999E-2</v>
      </c>
      <c r="I31">
        <v>1.49E-2</v>
      </c>
      <c r="J31">
        <v>1.3299999999999999E-2</v>
      </c>
      <c r="K31">
        <v>1.6299999999999999E-2</v>
      </c>
      <c r="L31">
        <v>1.76999999999999E-2</v>
      </c>
      <c r="M31">
        <v>1.6399999999999901E-2</v>
      </c>
      <c r="N31">
        <v>1.2500000000000001E-2</v>
      </c>
      <c r="O31">
        <v>1.32E-2</v>
      </c>
      <c r="P31">
        <v>1.4099999999999901E-2</v>
      </c>
      <c r="Q31">
        <v>1.21999999999999E-2</v>
      </c>
      <c r="R31">
        <v>1.29E-2</v>
      </c>
      <c r="S31">
        <v>1.0999999999999999E-2</v>
      </c>
      <c r="T31">
        <v>1.77E-2</v>
      </c>
      <c r="U31">
        <v>1.5599999999999999E-2</v>
      </c>
      <c r="V31">
        <v>1.5599999999999999E-2</v>
      </c>
      <c r="W31">
        <v>1.47E-2</v>
      </c>
      <c r="X31">
        <v>1.50999999999999E-2</v>
      </c>
      <c r="Y31">
        <v>1.8099999999999901E-2</v>
      </c>
      <c r="Z31" s="52">
        <v>1.18E-2</v>
      </c>
      <c r="AA31" s="52">
        <v>1.37E-2</v>
      </c>
      <c r="AB31" s="52">
        <v>1.17E-2</v>
      </c>
      <c r="AC31" s="52">
        <v>1.61E-2</v>
      </c>
      <c r="AD31" s="52">
        <v>1.6199999999999899E-2</v>
      </c>
      <c r="AE31" s="52">
        <v>1.6199999999999999E-2</v>
      </c>
      <c r="AF31" s="52">
        <v>1.0999999999999999E-2</v>
      </c>
      <c r="AG31" s="52">
        <v>1.09E-2</v>
      </c>
      <c r="AH31" s="52">
        <v>1.02999999999999E-2</v>
      </c>
      <c r="AI31" s="52">
        <v>1.5599999999999999E-2</v>
      </c>
      <c r="AJ31" s="52">
        <v>1.7999999999999999E-2</v>
      </c>
      <c r="AK31" s="52">
        <v>1.8499999999999999E-2</v>
      </c>
      <c r="AL31">
        <f t="shared" si="17"/>
        <v>1.4476666666666639E-2</v>
      </c>
      <c r="AM31">
        <f t="shared" si="18"/>
        <v>2.4162786053869168E-3</v>
      </c>
      <c r="AN31">
        <f t="shared" si="19"/>
        <v>16.690849219803738</v>
      </c>
    </row>
    <row r="32" spans="2:42">
      <c r="B32" s="3">
        <f t="shared" si="20"/>
        <v>11</v>
      </c>
      <c r="C32" s="4">
        <v>176</v>
      </c>
      <c r="D32" s="4" t="s">
        <v>42</v>
      </c>
      <c r="E32" s="4">
        <f t="shared" ref="E32:F32" si="28">E31/2</f>
        <v>3.90625</v>
      </c>
      <c r="F32">
        <f t="shared" si="28"/>
        <v>16.25</v>
      </c>
      <c r="G32" s="4" t="s">
        <v>255</v>
      </c>
      <c r="H32">
        <v>1.21E-2</v>
      </c>
      <c r="I32">
        <v>1.13999999999999E-2</v>
      </c>
      <c r="J32">
        <v>8.7999999999999901E-3</v>
      </c>
      <c r="K32">
        <v>1.38E-2</v>
      </c>
      <c r="L32">
        <v>1.5599999999999999E-2</v>
      </c>
      <c r="M32">
        <v>1.42999999999999E-2</v>
      </c>
      <c r="N32">
        <v>1.04999999999999E-2</v>
      </c>
      <c r="O32">
        <v>1.0800000000000001E-2</v>
      </c>
      <c r="P32">
        <v>1.16999999999999E-2</v>
      </c>
      <c r="Q32">
        <v>1.0099999999999901E-2</v>
      </c>
      <c r="R32">
        <v>1.72E-2</v>
      </c>
      <c r="S32">
        <v>1.0599999999999899E-2</v>
      </c>
      <c r="T32">
        <v>1.5100000000000001E-2</v>
      </c>
      <c r="U32">
        <v>1.72E-2</v>
      </c>
      <c r="V32">
        <v>1.4200000000000001E-2</v>
      </c>
      <c r="W32">
        <v>1.17E-2</v>
      </c>
      <c r="X32">
        <v>1.1599999999999999E-2</v>
      </c>
      <c r="Y32">
        <v>1.44E-2</v>
      </c>
      <c r="Z32" s="52">
        <v>1.09999999999999E-2</v>
      </c>
      <c r="AA32" s="52">
        <v>1.14E-2</v>
      </c>
      <c r="AB32" s="52">
        <v>0.01</v>
      </c>
      <c r="AC32" s="52">
        <v>1.41E-2</v>
      </c>
      <c r="AD32" s="52">
        <v>1.38E-2</v>
      </c>
      <c r="AE32" s="52">
        <v>1.3899999999999999E-2</v>
      </c>
      <c r="AF32" s="52">
        <v>1.01E-2</v>
      </c>
      <c r="AG32" s="52">
        <v>8.8000000000000005E-3</v>
      </c>
      <c r="AH32" s="52">
        <v>9.5999999999999905E-3</v>
      </c>
      <c r="AI32" s="52">
        <v>1.1299999999999999E-2</v>
      </c>
      <c r="AJ32" s="52">
        <v>1.37E-2</v>
      </c>
      <c r="AK32" s="52">
        <v>1.5299999999999999E-2</v>
      </c>
      <c r="AL32">
        <f t="shared" si="17"/>
        <v>1.2469999999999974E-2</v>
      </c>
      <c r="AM32">
        <f t="shared" si="18"/>
        <v>2.3478750480763169E-3</v>
      </c>
      <c r="AN32">
        <f t="shared" si="19"/>
        <v>18.828188035896726</v>
      </c>
    </row>
    <row r="33" spans="2:40">
      <c r="B33" s="3">
        <f t="shared" si="20"/>
        <v>12</v>
      </c>
      <c r="C33" s="4">
        <v>176</v>
      </c>
      <c r="D33" s="4" t="s">
        <v>42</v>
      </c>
      <c r="E33" s="4">
        <f t="shared" ref="E33:F33" si="29">E32/2</f>
        <v>1.953125</v>
      </c>
      <c r="F33">
        <f t="shared" si="29"/>
        <v>8.125</v>
      </c>
      <c r="G33" s="4" t="s">
        <v>255</v>
      </c>
      <c r="H33">
        <v>1.1499999999999899E-2</v>
      </c>
      <c r="I33">
        <v>1.18E-2</v>
      </c>
      <c r="J33">
        <v>1.04E-2</v>
      </c>
      <c r="K33">
        <v>1.1599999999999999E-2</v>
      </c>
      <c r="L33">
        <v>1.16999999999999E-2</v>
      </c>
      <c r="M33">
        <v>1.23E-2</v>
      </c>
      <c r="N33">
        <v>1.2500000000000001E-2</v>
      </c>
      <c r="O33">
        <v>9.2999999999999992E-3</v>
      </c>
      <c r="P33">
        <v>8.6999999999999994E-3</v>
      </c>
      <c r="Q33">
        <v>9.4999999999999894E-3</v>
      </c>
      <c r="R33">
        <v>1.01E-2</v>
      </c>
      <c r="S33">
        <v>1.0500000000000001E-2</v>
      </c>
      <c r="T33">
        <v>1.0599999999999899E-2</v>
      </c>
      <c r="U33">
        <v>1.2500000000000001E-2</v>
      </c>
      <c r="V33">
        <v>9.8999999999999904E-3</v>
      </c>
      <c r="W33">
        <v>1.0200000000000001E-2</v>
      </c>
      <c r="X33">
        <v>9.7000000000000003E-3</v>
      </c>
      <c r="Y33">
        <v>1.01999999999999E-2</v>
      </c>
      <c r="Z33" s="52">
        <v>1.0200000000000001E-2</v>
      </c>
      <c r="AA33" s="52">
        <v>9.7999999999999997E-3</v>
      </c>
      <c r="AB33" s="52">
        <v>9.4999999999999894E-3</v>
      </c>
      <c r="AC33" s="52">
        <v>1.12999999999999E-2</v>
      </c>
      <c r="AD33" s="52">
        <v>1.09E-2</v>
      </c>
      <c r="AE33" s="52">
        <v>1.09E-2</v>
      </c>
      <c r="AF33" s="52">
        <v>9.2999999999999992E-3</v>
      </c>
      <c r="AG33" s="52">
        <v>9.5999999999999905E-3</v>
      </c>
      <c r="AH33" s="52">
        <v>8.5000000000000006E-3</v>
      </c>
      <c r="AI33" s="52">
        <v>1.04E-2</v>
      </c>
      <c r="AJ33" s="52">
        <v>1.10999999999999E-2</v>
      </c>
      <c r="AK33" s="52">
        <v>1.14E-2</v>
      </c>
      <c r="AL33">
        <f t="shared" si="17"/>
        <v>1.052999999999998E-2</v>
      </c>
      <c r="AM33">
        <f t="shared" si="18"/>
        <v>1.0757996224140382E-3</v>
      </c>
      <c r="AN33">
        <f t="shared" si="19"/>
        <v>10.216520630712632</v>
      </c>
    </row>
    <row r="34" spans="2:40">
      <c r="B34" s="3">
        <f t="shared" si="20"/>
        <v>13</v>
      </c>
      <c r="C34" s="4">
        <v>176</v>
      </c>
      <c r="D34" s="4" t="s">
        <v>42</v>
      </c>
      <c r="E34" s="4">
        <f t="shared" ref="E34:F34" si="30">E33/2</f>
        <v>0.9765625</v>
      </c>
      <c r="F34">
        <f t="shared" si="30"/>
        <v>4.0625</v>
      </c>
      <c r="G34" s="4" t="s">
        <v>255</v>
      </c>
      <c r="H34">
        <v>1.2200000000000001E-2</v>
      </c>
      <c r="I34">
        <v>1.1299999999999999E-2</v>
      </c>
      <c r="J34">
        <v>1.15E-2</v>
      </c>
      <c r="K34">
        <v>0.01</v>
      </c>
      <c r="L34">
        <v>-2.2800000000000001E-2</v>
      </c>
      <c r="M34">
        <v>1.44999999999999E-2</v>
      </c>
      <c r="N34">
        <v>9.5999999999999992E-3</v>
      </c>
      <c r="O34">
        <v>9.1999999999999998E-3</v>
      </c>
      <c r="P34">
        <v>1.0200000000000001E-2</v>
      </c>
      <c r="Q34">
        <v>1.09999999999999E-2</v>
      </c>
      <c r="R34">
        <v>1.06E-2</v>
      </c>
      <c r="S34">
        <v>1.0699999999999999E-2</v>
      </c>
      <c r="T34">
        <v>1.10999999999999E-2</v>
      </c>
      <c r="U34">
        <v>1.0999999999999999E-2</v>
      </c>
      <c r="V34">
        <v>1.21E-2</v>
      </c>
      <c r="W34">
        <v>1.15E-2</v>
      </c>
      <c r="X34">
        <v>9.4999999999999894E-3</v>
      </c>
      <c r="Y34">
        <v>1.24999999999999E-2</v>
      </c>
      <c r="Z34" s="52">
        <v>1.01999999999999E-2</v>
      </c>
      <c r="AA34" s="52">
        <v>9.4999999999999998E-3</v>
      </c>
      <c r="AB34" s="52">
        <v>9.1999999999999998E-3</v>
      </c>
      <c r="AC34" s="52">
        <v>8.9999999999999993E-3</v>
      </c>
      <c r="AD34" s="52">
        <v>1.16999999999999E-2</v>
      </c>
      <c r="AE34" s="52">
        <v>1.2899999999999899E-2</v>
      </c>
      <c r="AF34" s="52">
        <v>9.8999999999999904E-3</v>
      </c>
      <c r="AG34" s="52">
        <v>9.1000000000000004E-3</v>
      </c>
      <c r="AH34" s="52">
        <v>8.6999999999999994E-3</v>
      </c>
      <c r="AI34" s="52">
        <v>1.02999999999999E-2</v>
      </c>
      <c r="AJ34" s="52">
        <v>1.1299999999999999E-2</v>
      </c>
      <c r="AK34" s="52">
        <v>1.1199999999999899E-2</v>
      </c>
      <c r="AL34">
        <f t="shared" si="17"/>
        <v>9.6233333333333015E-3</v>
      </c>
      <c r="AM34">
        <f t="shared" si="18"/>
        <v>6.2632856494364572E-3</v>
      </c>
      <c r="AN34">
        <f t="shared" si="19"/>
        <v>65.084367676859827</v>
      </c>
    </row>
    <row r="35" spans="2:40">
      <c r="B35" s="3">
        <f t="shared" si="20"/>
        <v>14</v>
      </c>
      <c r="C35" s="4">
        <v>176</v>
      </c>
      <c r="D35" s="4" t="s">
        <v>42</v>
      </c>
      <c r="E35" s="4">
        <f t="shared" ref="E35:F35" si="31">E34/2</f>
        <v>0.48828125</v>
      </c>
      <c r="F35" s="4">
        <f t="shared" si="31"/>
        <v>2.03125</v>
      </c>
      <c r="G35" s="4" t="s">
        <v>255</v>
      </c>
      <c r="H35">
        <v>9.39999999999999E-3</v>
      </c>
      <c r="I35">
        <v>1.12E-2</v>
      </c>
      <c r="J35">
        <v>1.0500000000000001E-2</v>
      </c>
      <c r="K35">
        <v>1.06E-2</v>
      </c>
      <c r="L35">
        <v>1.18E-2</v>
      </c>
      <c r="M35">
        <v>1.3299999999999999E-2</v>
      </c>
      <c r="N35">
        <v>8.5000000000000006E-3</v>
      </c>
      <c r="O35">
        <v>9.39999999999999E-3</v>
      </c>
      <c r="P35">
        <v>9.39999999999999E-3</v>
      </c>
      <c r="Q35">
        <v>1.1799999999999901E-2</v>
      </c>
      <c r="R35">
        <v>1.0800000000000001E-2</v>
      </c>
      <c r="S35">
        <v>9.4000000000000004E-3</v>
      </c>
      <c r="T35">
        <v>1.0800000000000001E-2</v>
      </c>
      <c r="U35">
        <v>1.0800000000000001E-2</v>
      </c>
      <c r="V35">
        <v>1.52E-2</v>
      </c>
      <c r="W35">
        <v>1.03E-2</v>
      </c>
      <c r="X35">
        <v>9.8999999999999904E-3</v>
      </c>
      <c r="Y35">
        <v>1.18E-2</v>
      </c>
      <c r="Z35" s="52">
        <v>9.09999999999999E-3</v>
      </c>
      <c r="AA35" s="52">
        <v>9.9999999999999898E-3</v>
      </c>
      <c r="AB35" s="52">
        <v>1.0699999999999901E-2</v>
      </c>
      <c r="AC35" s="52">
        <v>9.5999999999999905E-3</v>
      </c>
      <c r="AD35" s="52">
        <v>1.14E-2</v>
      </c>
      <c r="AE35" s="52">
        <v>1.32E-2</v>
      </c>
      <c r="AF35" s="52">
        <v>1.07999999999999E-2</v>
      </c>
      <c r="AG35" s="52">
        <v>9.2999999999999906E-3</v>
      </c>
      <c r="AH35" s="52">
        <v>9.1999999999999998E-3</v>
      </c>
      <c r="AI35" s="52">
        <v>1.04999999999999E-2</v>
      </c>
      <c r="AJ35" s="52">
        <v>1.22999999999999E-2</v>
      </c>
      <c r="AK35" s="52">
        <v>1.2899999999999899E-2</v>
      </c>
      <c r="AL35">
        <f t="shared" si="17"/>
        <v>1.0796666666666645E-2</v>
      </c>
      <c r="AM35">
        <f t="shared" si="18"/>
        <v>1.5057323417717533E-3</v>
      </c>
      <c r="AN35">
        <f t="shared" si="19"/>
        <v>13.946270532001448</v>
      </c>
    </row>
    <row r="36" spans="2:40">
      <c r="B36" s="3">
        <f t="shared" si="20"/>
        <v>15</v>
      </c>
      <c r="C36" s="4">
        <v>176</v>
      </c>
      <c r="D36" s="4" t="s">
        <v>42</v>
      </c>
      <c r="E36" s="4">
        <f t="shared" ref="E36:F36" si="32">E35/2</f>
        <v>0.244140625</v>
      </c>
      <c r="F36" s="4">
        <f t="shared" si="32"/>
        <v>1.015625</v>
      </c>
      <c r="G36" s="4" t="s">
        <v>255</v>
      </c>
      <c r="H36">
        <v>1.29E-2</v>
      </c>
      <c r="I36">
        <v>1.13999999999999E-2</v>
      </c>
      <c r="J36">
        <v>1.14E-2</v>
      </c>
      <c r="K36">
        <v>1.32E-2</v>
      </c>
      <c r="L36">
        <v>1.8700000000000001E-2</v>
      </c>
      <c r="M36">
        <v>1.9699999999999999E-2</v>
      </c>
      <c r="N36">
        <v>9.9000000000000008E-3</v>
      </c>
      <c r="O36">
        <v>1.2E-2</v>
      </c>
      <c r="P36">
        <v>1.18999999999999E-2</v>
      </c>
      <c r="Q36">
        <v>1.0699999999999901E-2</v>
      </c>
      <c r="R36">
        <v>1.2200000000000001E-2</v>
      </c>
      <c r="S36">
        <v>1.21E-2</v>
      </c>
      <c r="T36">
        <v>1.17E-2</v>
      </c>
      <c r="U36">
        <v>1.3299999999999999E-2</v>
      </c>
      <c r="V36">
        <v>1.5100000000000001E-2</v>
      </c>
      <c r="W36">
        <v>1.17E-2</v>
      </c>
      <c r="X36">
        <v>1.42999999999999E-2</v>
      </c>
      <c r="Y36">
        <v>1.3299999999999999E-2</v>
      </c>
      <c r="Z36" s="52">
        <v>1.1599999999999999E-2</v>
      </c>
      <c r="AA36" s="52">
        <v>1.0200000000000001E-2</v>
      </c>
      <c r="AB36" s="52">
        <v>8.6999999999999994E-3</v>
      </c>
      <c r="AC36" s="52">
        <v>9.39999999999999E-3</v>
      </c>
      <c r="AD36" s="52">
        <v>1.0999999999999999E-2</v>
      </c>
      <c r="AE36" s="52">
        <v>1.2500000000000001E-2</v>
      </c>
      <c r="AF36" s="52">
        <v>1.14E-2</v>
      </c>
      <c r="AG36" s="52">
        <v>1.04E-2</v>
      </c>
      <c r="AH36" s="52">
        <v>1.12999999999999E-2</v>
      </c>
      <c r="AI36" s="52">
        <v>1.1900000000000001E-2</v>
      </c>
      <c r="AJ36" s="52">
        <v>7.4999999999999997E-3</v>
      </c>
      <c r="AK36" s="52">
        <v>8.8999999999999999E-3</v>
      </c>
      <c r="AL36">
        <f t="shared" si="17"/>
        <v>1.2009999999999986E-2</v>
      </c>
      <c r="AM36">
        <f t="shared" si="18"/>
        <v>2.5417004896939269E-3</v>
      </c>
      <c r="AN36">
        <f t="shared" si="19"/>
        <v>21.163201412938633</v>
      </c>
    </row>
    <row r="37" spans="2:40">
      <c r="B37" s="3">
        <f t="shared" si="20"/>
        <v>16</v>
      </c>
      <c r="C37" s="4">
        <v>176</v>
      </c>
      <c r="D37" s="4" t="s">
        <v>42</v>
      </c>
      <c r="E37" s="4">
        <f t="shared" ref="E37:F37" si="33">E36/2</f>
        <v>0.1220703125</v>
      </c>
      <c r="F37" s="4">
        <f t="shared" si="33"/>
        <v>0.5078125</v>
      </c>
      <c r="G37" s="4" t="s">
        <v>255</v>
      </c>
      <c r="H37">
        <v>1.07999999999999E-2</v>
      </c>
      <c r="I37">
        <v>1.10999999999999E-2</v>
      </c>
      <c r="J37">
        <v>1.1799999999999901E-2</v>
      </c>
      <c r="K37">
        <v>1.5100000000000001E-2</v>
      </c>
      <c r="L37">
        <v>1.64999999999999E-2</v>
      </c>
      <c r="M37">
        <v>2.4299999999999999E-2</v>
      </c>
      <c r="N37">
        <v>1.0500000000000001E-2</v>
      </c>
      <c r="O37">
        <v>1.15E-2</v>
      </c>
      <c r="P37">
        <v>1.10999999999999E-2</v>
      </c>
      <c r="Q37">
        <v>1.12E-2</v>
      </c>
      <c r="R37">
        <v>1.0999999999999999E-2</v>
      </c>
      <c r="S37">
        <v>1.15999999999999E-2</v>
      </c>
      <c r="T37">
        <v>1.38E-2</v>
      </c>
      <c r="U37">
        <v>1.3899999999999999E-2</v>
      </c>
      <c r="V37">
        <v>1.3499999999999899E-2</v>
      </c>
      <c r="W37">
        <v>1.2899999999999899E-2</v>
      </c>
      <c r="X37">
        <v>1.6400000000000001E-2</v>
      </c>
      <c r="Y37">
        <v>1.37E-2</v>
      </c>
      <c r="Z37" s="52">
        <v>1.0599999999999899E-2</v>
      </c>
      <c r="AA37" s="52">
        <v>1.0200000000000001E-2</v>
      </c>
      <c r="AB37" s="52">
        <v>1.0699999999999999E-2</v>
      </c>
      <c r="AC37" s="52">
        <v>1.0800000000000001E-2</v>
      </c>
      <c r="AD37" s="52">
        <v>1.09E-2</v>
      </c>
      <c r="AE37" s="52">
        <v>1.14E-2</v>
      </c>
      <c r="AF37" s="52">
        <v>5.9999999999999897E-3</v>
      </c>
      <c r="AG37" s="52">
        <v>6.1999999999999998E-3</v>
      </c>
      <c r="AH37" s="52">
        <v>5.7999999999999901E-3</v>
      </c>
      <c r="AI37" s="52">
        <v>7.4000000000000003E-3</v>
      </c>
      <c r="AJ37" s="52">
        <v>8.2999999999999897E-3</v>
      </c>
      <c r="AK37" s="52">
        <v>9.5999999999999905E-3</v>
      </c>
      <c r="AL37">
        <f t="shared" si="17"/>
        <v>1.1619999999999967E-2</v>
      </c>
      <c r="AM37">
        <f t="shared" si="18"/>
        <v>3.5958213296106247E-3</v>
      </c>
      <c r="AN37">
        <f t="shared" si="19"/>
        <v>30.945106106804086</v>
      </c>
    </row>
  </sheetData>
  <phoneticPr fontId="18"/>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4"/>
  <sheetViews>
    <sheetView workbookViewId="0">
      <selection activeCell="C35" sqref="C35:H42"/>
    </sheetView>
  </sheetViews>
  <sheetFormatPr defaultRowHeight="10.5"/>
  <sheetData>
    <row r="1" spans="1:1">
      <c r="A1" t="s">
        <v>0</v>
      </c>
    </row>
    <row r="2" spans="1:1">
      <c r="A2" t="s">
        <v>1</v>
      </c>
    </row>
    <row r="3" spans="1:1">
      <c r="A3" t="s">
        <v>2</v>
      </c>
    </row>
    <row r="6" spans="1:1">
      <c r="A6" t="s">
        <v>3</v>
      </c>
    </row>
    <row r="7" spans="1:1">
      <c r="A7" t="s">
        <v>4</v>
      </c>
    </row>
    <row r="8" spans="1:1">
      <c r="A8" t="s">
        <v>5</v>
      </c>
    </row>
    <row r="9" spans="1:1">
      <c r="A9" t="s">
        <v>6</v>
      </c>
    </row>
    <row r="10" spans="1:1">
      <c r="A10" t="s">
        <v>7</v>
      </c>
    </row>
    <row r="11" spans="1:1">
      <c r="A11" t="s">
        <v>8</v>
      </c>
    </row>
    <row r="13" spans="1:1">
      <c r="A13" t="s">
        <v>9</v>
      </c>
    </row>
    <row r="15" spans="1:1">
      <c r="A15" t="s">
        <v>10</v>
      </c>
    </row>
    <row r="16" spans="1:1">
      <c r="A16" t="s">
        <v>11</v>
      </c>
    </row>
    <row r="17" spans="1:27">
      <c r="A17" t="s">
        <v>12</v>
      </c>
    </row>
    <row r="19" spans="1:27">
      <c r="A19" t="s">
        <v>13</v>
      </c>
    </row>
    <row r="20" spans="1:27">
      <c r="A20" t="s">
        <v>14</v>
      </c>
    </row>
    <row r="22" spans="1:27">
      <c r="A22" t="s">
        <v>15</v>
      </c>
    </row>
    <row r="23" spans="1:27">
      <c r="A23" t="s">
        <v>16</v>
      </c>
      <c r="B23" t="s">
        <v>17</v>
      </c>
      <c r="C23">
        <v>1.3</v>
      </c>
      <c r="D23" t="s">
        <v>18</v>
      </c>
      <c r="E23" t="s">
        <v>19</v>
      </c>
      <c r="F23" t="s">
        <v>20</v>
      </c>
      <c r="G23" t="s">
        <v>21</v>
      </c>
      <c r="H23" t="b">
        <v>0</v>
      </c>
      <c r="I23">
        <v>1</v>
      </c>
      <c r="O23">
        <v>2</v>
      </c>
      <c r="P23" t="s">
        <v>22</v>
      </c>
      <c r="Q23">
        <v>1</v>
      </c>
      <c r="R23">
        <v>12</v>
      </c>
      <c r="S23">
        <v>96</v>
      </c>
      <c r="T23">
        <v>1</v>
      </c>
      <c r="U23">
        <v>8</v>
      </c>
    </row>
    <row r="24" spans="1:27">
      <c r="B24" t="s">
        <v>23</v>
      </c>
      <c r="C24">
        <v>1</v>
      </c>
      <c r="D24">
        <v>2</v>
      </c>
      <c r="E24">
        <v>3</v>
      </c>
      <c r="F24">
        <v>4</v>
      </c>
      <c r="G24">
        <v>5</v>
      </c>
      <c r="H24">
        <v>6</v>
      </c>
      <c r="I24">
        <v>7</v>
      </c>
      <c r="J24">
        <v>8</v>
      </c>
      <c r="K24">
        <v>9</v>
      </c>
      <c r="L24">
        <v>10</v>
      </c>
      <c r="M24">
        <v>11</v>
      </c>
      <c r="N24">
        <v>12</v>
      </c>
      <c r="P24">
        <v>1</v>
      </c>
      <c r="Q24">
        <v>2</v>
      </c>
      <c r="R24">
        <v>3</v>
      </c>
      <c r="S24">
        <v>4</v>
      </c>
      <c r="T24">
        <v>5</v>
      </c>
      <c r="U24">
        <v>6</v>
      </c>
      <c r="V24">
        <v>7</v>
      </c>
      <c r="W24">
        <v>8</v>
      </c>
      <c r="X24">
        <v>9</v>
      </c>
      <c r="Y24">
        <v>10</v>
      </c>
      <c r="Z24">
        <v>11</v>
      </c>
      <c r="AA24">
        <v>12</v>
      </c>
    </row>
    <row r="25" spans="1:27">
      <c r="B25">
        <v>26.5</v>
      </c>
      <c r="C25">
        <v>4.0300000000000002E-2</v>
      </c>
      <c r="D25">
        <v>4.0599999999999997E-2</v>
      </c>
      <c r="E25">
        <v>3.9300000000000002E-2</v>
      </c>
      <c r="F25">
        <v>4.0300000000000002E-2</v>
      </c>
      <c r="G25">
        <v>3.9699999999999999E-2</v>
      </c>
      <c r="H25">
        <v>4.02E-2</v>
      </c>
      <c r="I25">
        <v>1E-4</v>
      </c>
      <c r="J25">
        <v>0</v>
      </c>
      <c r="K25">
        <v>0</v>
      </c>
      <c r="L25">
        <v>0</v>
      </c>
      <c r="M25">
        <v>1E-4</v>
      </c>
      <c r="N25">
        <v>0</v>
      </c>
      <c r="P25">
        <v>3.4000000000000002E-2</v>
      </c>
      <c r="Q25">
        <v>3.44E-2</v>
      </c>
      <c r="R25">
        <v>3.39E-2</v>
      </c>
      <c r="S25">
        <v>3.3500000000000002E-2</v>
      </c>
      <c r="T25">
        <v>3.3099999999999997E-2</v>
      </c>
      <c r="U25">
        <v>3.3500000000000002E-2</v>
      </c>
      <c r="V25">
        <v>-1E-4</v>
      </c>
      <c r="W25">
        <v>-1E-4</v>
      </c>
      <c r="X25">
        <v>-1E-4</v>
      </c>
      <c r="Y25">
        <v>-1E-4</v>
      </c>
      <c r="Z25">
        <v>-2.0000000000000001E-4</v>
      </c>
      <c r="AA25">
        <v>-2.0000000000000001E-4</v>
      </c>
    </row>
    <row r="26" spans="1:27">
      <c r="C26">
        <v>3.95E-2</v>
      </c>
      <c r="D26">
        <v>4.1700000000000001E-2</v>
      </c>
      <c r="E26">
        <v>3.9699999999999999E-2</v>
      </c>
      <c r="F26">
        <v>3.9399999999999998E-2</v>
      </c>
      <c r="G26">
        <v>3.9E-2</v>
      </c>
      <c r="H26">
        <v>3.8899999999999997E-2</v>
      </c>
      <c r="I26">
        <v>1E-4</v>
      </c>
      <c r="J26">
        <v>0</v>
      </c>
      <c r="K26">
        <v>0</v>
      </c>
      <c r="L26">
        <v>1E-4</v>
      </c>
      <c r="M26">
        <v>0</v>
      </c>
      <c r="N26">
        <v>-1E-4</v>
      </c>
      <c r="P26">
        <v>3.3099999999999997E-2</v>
      </c>
      <c r="Q26">
        <v>3.4700000000000002E-2</v>
      </c>
      <c r="R26">
        <v>3.39E-2</v>
      </c>
      <c r="S26">
        <v>3.32E-2</v>
      </c>
      <c r="T26">
        <v>3.3099999999999997E-2</v>
      </c>
      <c r="U26">
        <v>3.2800000000000003E-2</v>
      </c>
      <c r="V26">
        <v>-1E-4</v>
      </c>
      <c r="W26">
        <v>-2.0000000000000001E-4</v>
      </c>
      <c r="X26">
        <v>-1E-4</v>
      </c>
      <c r="Y26">
        <v>-1E-4</v>
      </c>
      <c r="Z26">
        <v>0</v>
      </c>
      <c r="AA26">
        <v>-2.0000000000000001E-4</v>
      </c>
    </row>
    <row r="27" spans="1:27">
      <c r="C27">
        <v>0.12809999999999999</v>
      </c>
      <c r="D27">
        <v>0.1384</v>
      </c>
      <c r="E27">
        <v>0.14280000000000001</v>
      </c>
      <c r="F27">
        <v>4.2299999999999997E-2</v>
      </c>
      <c r="G27">
        <v>3.9800000000000002E-2</v>
      </c>
      <c r="H27">
        <v>3.8899999999999997E-2</v>
      </c>
      <c r="I27">
        <v>0</v>
      </c>
      <c r="J27">
        <v>0</v>
      </c>
      <c r="K27">
        <v>0</v>
      </c>
      <c r="L27">
        <v>0</v>
      </c>
      <c r="M27">
        <v>0</v>
      </c>
      <c r="N27">
        <v>-2.0000000000000001E-4</v>
      </c>
      <c r="P27">
        <v>3.39E-2</v>
      </c>
      <c r="Q27">
        <v>3.4500000000000003E-2</v>
      </c>
      <c r="R27">
        <v>3.3500000000000002E-2</v>
      </c>
      <c r="S27">
        <v>3.4200000000000001E-2</v>
      </c>
      <c r="T27">
        <v>3.3599999999999998E-2</v>
      </c>
      <c r="U27">
        <v>3.2899999999999999E-2</v>
      </c>
      <c r="V27">
        <v>0</v>
      </c>
      <c r="W27">
        <v>-1E-4</v>
      </c>
      <c r="X27">
        <v>0</v>
      </c>
      <c r="Y27">
        <v>-2.0000000000000001E-4</v>
      </c>
      <c r="Z27">
        <v>0</v>
      </c>
      <c r="AA27">
        <v>-2.0000000000000001E-4</v>
      </c>
    </row>
    <row r="28" spans="1:27">
      <c r="C28">
        <v>8.0199999999999994E-2</v>
      </c>
      <c r="D28">
        <v>9.3600000000000003E-2</v>
      </c>
      <c r="E28">
        <v>9.1899999999999996E-2</v>
      </c>
      <c r="F28">
        <v>3.9399999999999998E-2</v>
      </c>
      <c r="G28">
        <v>4.0099999999999997E-2</v>
      </c>
      <c r="H28">
        <v>3.8800000000000001E-2</v>
      </c>
      <c r="I28">
        <v>0</v>
      </c>
      <c r="J28">
        <v>0</v>
      </c>
      <c r="K28">
        <v>0</v>
      </c>
      <c r="L28">
        <v>-1E-4</v>
      </c>
      <c r="M28">
        <v>-1E-4</v>
      </c>
      <c r="N28">
        <v>-2.0000000000000001E-4</v>
      </c>
      <c r="P28">
        <v>3.39E-2</v>
      </c>
      <c r="Q28">
        <v>3.5099999999999999E-2</v>
      </c>
      <c r="R28">
        <v>4.2599999999999999E-2</v>
      </c>
      <c r="S28">
        <v>3.3700000000000001E-2</v>
      </c>
      <c r="T28">
        <v>3.4000000000000002E-2</v>
      </c>
      <c r="U28">
        <v>3.32E-2</v>
      </c>
      <c r="V28">
        <v>0</v>
      </c>
      <c r="W28">
        <v>0</v>
      </c>
      <c r="X28">
        <v>0</v>
      </c>
      <c r="Y28">
        <v>0</v>
      </c>
      <c r="Z28">
        <v>-1E-4</v>
      </c>
      <c r="AA28">
        <v>-2.0000000000000001E-4</v>
      </c>
    </row>
    <row r="29" spans="1:27">
      <c r="C29">
        <v>6.4500000000000002E-2</v>
      </c>
      <c r="D29">
        <v>6.2700000000000006E-2</v>
      </c>
      <c r="E29">
        <v>6.6900000000000001E-2</v>
      </c>
      <c r="F29">
        <v>4.1799999999999997E-2</v>
      </c>
      <c r="G29">
        <v>4.3099999999999999E-2</v>
      </c>
      <c r="H29">
        <v>3.9E-2</v>
      </c>
      <c r="I29">
        <v>-1E-4</v>
      </c>
      <c r="J29">
        <v>-2.0000000000000001E-4</v>
      </c>
      <c r="K29">
        <v>-1E-4</v>
      </c>
      <c r="L29">
        <v>-1E-4</v>
      </c>
      <c r="M29">
        <v>-2.0000000000000001E-4</v>
      </c>
      <c r="N29">
        <v>-2.9999999999999997E-4</v>
      </c>
      <c r="P29">
        <v>3.6900000000000002E-2</v>
      </c>
      <c r="Q29">
        <v>3.56E-2</v>
      </c>
      <c r="R29">
        <v>3.61E-2</v>
      </c>
      <c r="S29">
        <v>3.49E-2</v>
      </c>
      <c r="T29">
        <v>3.5200000000000002E-2</v>
      </c>
      <c r="U29">
        <v>3.3500000000000002E-2</v>
      </c>
      <c r="V29">
        <v>1E-4</v>
      </c>
      <c r="W29">
        <v>0</v>
      </c>
      <c r="X29">
        <v>0</v>
      </c>
      <c r="Y29">
        <v>0</v>
      </c>
      <c r="Z29">
        <v>1E-4</v>
      </c>
      <c r="AA29">
        <v>0</v>
      </c>
    </row>
    <row r="30" spans="1:27">
      <c r="C30">
        <v>5.0900000000000001E-2</v>
      </c>
      <c r="D30">
        <v>5.3800000000000001E-2</v>
      </c>
      <c r="E30">
        <v>5.0799999999999998E-2</v>
      </c>
      <c r="F30">
        <v>4.4600000000000001E-2</v>
      </c>
      <c r="G30">
        <v>4.3799999999999999E-2</v>
      </c>
      <c r="H30">
        <v>3.8899999999999997E-2</v>
      </c>
      <c r="I30">
        <v>-1E-4</v>
      </c>
      <c r="J30">
        <v>-2.0000000000000001E-4</v>
      </c>
      <c r="K30">
        <v>-1E-4</v>
      </c>
      <c r="L30">
        <v>-1E-4</v>
      </c>
      <c r="M30">
        <v>-1E-4</v>
      </c>
      <c r="N30">
        <v>-2.9999999999999997E-4</v>
      </c>
      <c r="P30">
        <v>3.5400000000000001E-2</v>
      </c>
      <c r="Q30">
        <v>3.5900000000000001E-2</v>
      </c>
      <c r="R30">
        <v>3.4299999999999997E-2</v>
      </c>
      <c r="S30">
        <v>3.6499999999999998E-2</v>
      </c>
      <c r="T30">
        <v>3.5999999999999997E-2</v>
      </c>
      <c r="U30">
        <v>3.32E-2</v>
      </c>
      <c r="V30">
        <v>2.0000000000000001E-4</v>
      </c>
      <c r="W30">
        <v>1E-4</v>
      </c>
      <c r="X30">
        <v>1E-4</v>
      </c>
      <c r="Y30">
        <v>1E-4</v>
      </c>
      <c r="Z30">
        <v>1E-4</v>
      </c>
      <c r="AA30">
        <v>0</v>
      </c>
    </row>
    <row r="31" spans="1:27">
      <c r="C31">
        <v>4.6699999999999998E-2</v>
      </c>
      <c r="D31">
        <v>4.7500000000000001E-2</v>
      </c>
      <c r="E31">
        <v>4.5400000000000003E-2</v>
      </c>
      <c r="F31">
        <v>4.0599999999999997E-2</v>
      </c>
      <c r="G31">
        <v>4.0399999999999998E-2</v>
      </c>
      <c r="H31">
        <v>3.9100000000000003E-2</v>
      </c>
      <c r="I31">
        <v>-1E-4</v>
      </c>
      <c r="J31">
        <v>0</v>
      </c>
      <c r="K31">
        <v>0</v>
      </c>
      <c r="L31">
        <v>-1E-4</v>
      </c>
      <c r="M31">
        <v>-1E-4</v>
      </c>
      <c r="N31">
        <v>-1E-4</v>
      </c>
      <c r="P31">
        <v>3.56E-2</v>
      </c>
      <c r="Q31">
        <v>3.5200000000000002E-2</v>
      </c>
      <c r="R31">
        <v>3.39E-2</v>
      </c>
      <c r="S31">
        <v>3.4299999999999997E-2</v>
      </c>
      <c r="T31">
        <v>3.4299999999999997E-2</v>
      </c>
      <c r="U31">
        <v>3.3500000000000002E-2</v>
      </c>
      <c r="V31">
        <v>2.0000000000000001E-4</v>
      </c>
      <c r="W31">
        <v>2.0000000000000001E-4</v>
      </c>
      <c r="X31">
        <v>2.0000000000000001E-4</v>
      </c>
      <c r="Y31">
        <v>2.0000000000000001E-4</v>
      </c>
      <c r="Z31">
        <v>1E-4</v>
      </c>
      <c r="AA31">
        <v>1E-4</v>
      </c>
    </row>
    <row r="32" spans="1:27">
      <c r="C32">
        <v>4.0500000000000001E-2</v>
      </c>
      <c r="D32">
        <v>4.1799999999999997E-2</v>
      </c>
      <c r="E32">
        <v>4.1399999999999999E-2</v>
      </c>
      <c r="F32">
        <v>3.9100000000000003E-2</v>
      </c>
      <c r="G32">
        <v>3.8899999999999997E-2</v>
      </c>
      <c r="H32">
        <v>3.8300000000000001E-2</v>
      </c>
      <c r="I32">
        <v>0</v>
      </c>
      <c r="J32">
        <v>0</v>
      </c>
      <c r="K32">
        <v>0</v>
      </c>
      <c r="L32">
        <v>-1E-4</v>
      </c>
      <c r="M32">
        <v>-1E-4</v>
      </c>
      <c r="N32">
        <v>-1E-4</v>
      </c>
      <c r="P32">
        <v>3.3700000000000001E-2</v>
      </c>
      <c r="Q32">
        <v>3.39E-2</v>
      </c>
      <c r="R32">
        <v>3.39E-2</v>
      </c>
      <c r="S32">
        <v>3.4000000000000002E-2</v>
      </c>
      <c r="T32">
        <v>3.3799999999999997E-2</v>
      </c>
      <c r="U32">
        <v>3.3799999999999997E-2</v>
      </c>
      <c r="V32">
        <v>2.9999999999999997E-4</v>
      </c>
      <c r="W32">
        <v>2.9999999999999997E-4</v>
      </c>
      <c r="X32">
        <v>2.9999999999999997E-4</v>
      </c>
      <c r="Y32">
        <v>2.0000000000000001E-4</v>
      </c>
      <c r="Z32">
        <v>2.0000000000000001E-4</v>
      </c>
      <c r="AA32">
        <v>1E-4</v>
      </c>
    </row>
    <row r="34" spans="1:14">
      <c r="C34">
        <v>1</v>
      </c>
      <c r="D34">
        <v>2</v>
      </c>
      <c r="E34">
        <v>3</v>
      </c>
      <c r="F34">
        <v>4</v>
      </c>
      <c r="G34">
        <v>5</v>
      </c>
      <c r="H34">
        <v>6</v>
      </c>
      <c r="I34">
        <v>7</v>
      </c>
      <c r="J34">
        <v>8</v>
      </c>
      <c r="K34">
        <v>9</v>
      </c>
      <c r="L34">
        <v>10</v>
      </c>
      <c r="M34">
        <v>11</v>
      </c>
      <c r="N34">
        <v>12</v>
      </c>
    </row>
    <row r="35" spans="1:14">
      <c r="C35">
        <v>6.3E-3</v>
      </c>
      <c r="D35">
        <v>6.1999999999999902E-3</v>
      </c>
      <c r="E35">
        <v>5.4000000000000003E-3</v>
      </c>
      <c r="F35">
        <v>6.7999999999999996E-3</v>
      </c>
      <c r="G35">
        <v>6.6E-3</v>
      </c>
      <c r="H35">
        <v>6.6999999999999898E-3</v>
      </c>
      <c r="I35">
        <v>2.0000000000000001E-4</v>
      </c>
      <c r="J35">
        <v>1E-4</v>
      </c>
      <c r="K35">
        <v>1E-4</v>
      </c>
      <c r="L35">
        <v>1E-4</v>
      </c>
      <c r="M35">
        <v>2.9999999999999997E-4</v>
      </c>
      <c r="N35">
        <v>2.0000000000000001E-4</v>
      </c>
    </row>
    <row r="36" spans="1:14">
      <c r="C36">
        <v>6.4000000000000003E-3</v>
      </c>
      <c r="D36">
        <v>6.9999999999999897E-3</v>
      </c>
      <c r="E36">
        <v>5.7999999999999996E-3</v>
      </c>
      <c r="F36">
        <v>6.1999999999999902E-3</v>
      </c>
      <c r="G36">
        <v>5.8999999999999999E-3</v>
      </c>
      <c r="H36">
        <v>6.09999999999999E-3</v>
      </c>
      <c r="I36">
        <v>2.0000000000000001E-4</v>
      </c>
      <c r="J36">
        <v>2.0000000000000001E-4</v>
      </c>
      <c r="K36">
        <v>1E-4</v>
      </c>
      <c r="L36">
        <v>2.0000000000000001E-4</v>
      </c>
      <c r="M36">
        <v>0</v>
      </c>
      <c r="N36">
        <v>1E-4</v>
      </c>
    </row>
    <row r="37" spans="1:14">
      <c r="C37">
        <v>9.4199999999999895E-2</v>
      </c>
      <c r="D37">
        <v>0.10389999999999899</v>
      </c>
      <c r="E37">
        <v>0.10929999999999999</v>
      </c>
      <c r="F37">
        <v>8.0999999999999892E-3</v>
      </c>
      <c r="G37">
        <v>6.1999999999999998E-3</v>
      </c>
      <c r="H37">
        <v>5.9999999999999897E-3</v>
      </c>
      <c r="I37">
        <v>0</v>
      </c>
      <c r="J37">
        <v>1E-4</v>
      </c>
      <c r="K37">
        <v>0</v>
      </c>
      <c r="L37">
        <v>2.0000000000000001E-4</v>
      </c>
      <c r="M37">
        <v>0</v>
      </c>
      <c r="N37">
        <v>0</v>
      </c>
    </row>
    <row r="38" spans="1:14">
      <c r="C38">
        <v>4.6299999999999897E-2</v>
      </c>
      <c r="D38">
        <v>5.8500000000000003E-2</v>
      </c>
      <c r="E38">
        <v>4.9299999999999997E-2</v>
      </c>
      <c r="F38">
        <v>5.6999999999999898E-3</v>
      </c>
      <c r="G38">
        <v>6.09999999999999E-3</v>
      </c>
      <c r="H38">
        <v>5.5999999999999999E-3</v>
      </c>
      <c r="I38">
        <v>0</v>
      </c>
      <c r="J38">
        <v>0</v>
      </c>
      <c r="K38">
        <v>0</v>
      </c>
      <c r="L38">
        <v>-1E-4</v>
      </c>
      <c r="M38">
        <v>0</v>
      </c>
      <c r="N38">
        <v>0</v>
      </c>
    </row>
    <row r="39" spans="1:14">
      <c r="C39">
        <v>2.76E-2</v>
      </c>
      <c r="D39">
        <v>2.7099999999999999E-2</v>
      </c>
      <c r="E39">
        <v>3.0800000000000001E-2</v>
      </c>
      <c r="F39">
        <v>6.8999999999999903E-3</v>
      </c>
      <c r="G39">
        <v>7.8999999999999904E-3</v>
      </c>
      <c r="H39">
        <v>5.4999999999999901E-3</v>
      </c>
      <c r="I39">
        <v>-2.0000000000000001E-4</v>
      </c>
      <c r="J39">
        <v>-2.0000000000000001E-4</v>
      </c>
      <c r="K39">
        <v>-1E-4</v>
      </c>
      <c r="L39">
        <v>-1E-4</v>
      </c>
      <c r="M39">
        <v>-2.9999999999999997E-4</v>
      </c>
      <c r="N39">
        <v>-2.9999999999999997E-4</v>
      </c>
    </row>
    <row r="40" spans="1:14">
      <c r="C40">
        <v>1.55E-2</v>
      </c>
      <c r="D40">
        <v>1.7899999999999999E-2</v>
      </c>
      <c r="E40">
        <v>1.6500000000000001E-2</v>
      </c>
      <c r="F40">
        <v>8.0999999999999996E-3</v>
      </c>
      <c r="G40">
        <v>7.7999999999999996E-3</v>
      </c>
      <c r="H40">
        <v>5.6999999999999898E-3</v>
      </c>
      <c r="I40">
        <v>-2.9999999999999997E-4</v>
      </c>
      <c r="J40">
        <v>-2.9999999999999997E-4</v>
      </c>
      <c r="K40">
        <v>-2.0000000000000001E-4</v>
      </c>
      <c r="L40">
        <v>-2.0000000000000001E-4</v>
      </c>
      <c r="M40">
        <v>-2.0000000000000001E-4</v>
      </c>
      <c r="N40">
        <v>-2.9999999999999997E-4</v>
      </c>
    </row>
    <row r="41" spans="1:14">
      <c r="C41">
        <v>1.10999999999999E-2</v>
      </c>
      <c r="D41">
        <v>1.22999999999999E-2</v>
      </c>
      <c r="E41">
        <v>1.15E-2</v>
      </c>
      <c r="F41">
        <v>6.3E-3</v>
      </c>
      <c r="G41">
        <v>6.1000000000000004E-3</v>
      </c>
      <c r="H41">
        <v>5.5999999999999999E-3</v>
      </c>
      <c r="I41">
        <v>-2.9999999999999997E-4</v>
      </c>
      <c r="J41">
        <v>-2.0000000000000001E-4</v>
      </c>
      <c r="K41">
        <v>-2.0000000000000001E-4</v>
      </c>
      <c r="L41">
        <v>-2.9999999999999997E-4</v>
      </c>
      <c r="M41">
        <v>-2.0000000000000001E-4</v>
      </c>
      <c r="N41">
        <v>-2.0000000000000001E-4</v>
      </c>
    </row>
    <row r="42" spans="1:14">
      <c r="C42">
        <v>6.7999999999999996E-3</v>
      </c>
      <c r="D42">
        <v>7.8999999999999904E-3</v>
      </c>
      <c r="E42">
        <v>7.4999999999999997E-3</v>
      </c>
      <c r="F42">
        <v>5.1000000000000004E-3</v>
      </c>
      <c r="G42">
        <v>5.1000000000000004E-3</v>
      </c>
      <c r="H42">
        <v>4.4999999999999997E-3</v>
      </c>
      <c r="I42">
        <v>-2.9999999999999997E-4</v>
      </c>
      <c r="J42">
        <v>-2.9999999999999997E-4</v>
      </c>
      <c r="K42">
        <v>-2.9999999999999997E-4</v>
      </c>
      <c r="L42">
        <v>-2.9999999999999997E-4</v>
      </c>
      <c r="M42">
        <v>-2.9999999999999997E-4</v>
      </c>
      <c r="N42">
        <v>-2.0000000000000001E-4</v>
      </c>
    </row>
    <row r="43" spans="1:14">
      <c r="A43" t="s">
        <v>24</v>
      </c>
    </row>
    <row r="44" spans="1:14">
      <c r="A44" t="s">
        <v>26</v>
      </c>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4"/>
  <sheetViews>
    <sheetView workbookViewId="0">
      <selection activeCell="I35" sqref="I35:N42"/>
    </sheetView>
  </sheetViews>
  <sheetFormatPr defaultRowHeight="10.5"/>
  <sheetData>
    <row r="1" spans="1:1">
      <c r="A1" t="s">
        <v>0</v>
      </c>
    </row>
    <row r="2" spans="1:1">
      <c r="A2" t="s">
        <v>1</v>
      </c>
    </row>
    <row r="3" spans="1:1">
      <c r="A3" t="s">
        <v>2</v>
      </c>
    </row>
    <row r="6" spans="1:1">
      <c r="A6" t="s">
        <v>3</v>
      </c>
    </row>
    <row r="7" spans="1:1">
      <c r="A7" t="s">
        <v>4</v>
      </c>
    </row>
    <row r="8" spans="1:1">
      <c r="A8" t="s">
        <v>5</v>
      </c>
    </row>
    <row r="9" spans="1:1">
      <c r="A9" t="s">
        <v>6</v>
      </c>
    </row>
    <row r="10" spans="1:1">
      <c r="A10" t="s">
        <v>7</v>
      </c>
    </row>
    <row r="11" spans="1:1">
      <c r="A11" t="s">
        <v>8</v>
      </c>
    </row>
    <row r="13" spans="1:1">
      <c r="A13" t="s">
        <v>9</v>
      </c>
    </row>
    <row r="15" spans="1:1">
      <c r="A15" t="s">
        <v>10</v>
      </c>
    </row>
    <row r="16" spans="1:1">
      <c r="A16" t="s">
        <v>11</v>
      </c>
    </row>
    <row r="17" spans="1:27">
      <c r="A17" t="s">
        <v>12</v>
      </c>
    </row>
    <row r="19" spans="1:27">
      <c r="A19" t="s">
        <v>13</v>
      </c>
    </row>
    <row r="20" spans="1:27">
      <c r="A20" t="s">
        <v>14</v>
      </c>
    </row>
    <row r="22" spans="1:27">
      <c r="A22" t="s">
        <v>15</v>
      </c>
    </row>
    <row r="23" spans="1:27">
      <c r="A23" t="s">
        <v>16</v>
      </c>
      <c r="B23" t="s">
        <v>17</v>
      </c>
      <c r="C23">
        <v>1.3</v>
      </c>
      <c r="D23" t="s">
        <v>18</v>
      </c>
      <c r="E23" t="s">
        <v>19</v>
      </c>
      <c r="F23" t="s">
        <v>20</v>
      </c>
      <c r="G23" t="s">
        <v>21</v>
      </c>
      <c r="H23" t="b">
        <v>0</v>
      </c>
      <c r="I23">
        <v>1</v>
      </c>
      <c r="O23">
        <v>2</v>
      </c>
      <c r="P23" t="s">
        <v>22</v>
      </c>
      <c r="Q23">
        <v>1</v>
      </c>
      <c r="R23">
        <v>12</v>
      </c>
      <c r="S23">
        <v>96</v>
      </c>
      <c r="T23">
        <v>1</v>
      </c>
      <c r="U23">
        <v>8</v>
      </c>
    </row>
    <row r="24" spans="1:27">
      <c r="B24" t="s">
        <v>23</v>
      </c>
      <c r="C24">
        <v>1</v>
      </c>
      <c r="D24">
        <v>2</v>
      </c>
      <c r="E24">
        <v>3</v>
      </c>
      <c r="F24">
        <v>4</v>
      </c>
      <c r="G24">
        <v>5</v>
      </c>
      <c r="H24">
        <v>6</v>
      </c>
      <c r="I24">
        <v>7</v>
      </c>
      <c r="J24">
        <v>8</v>
      </c>
      <c r="K24">
        <v>9</v>
      </c>
      <c r="L24">
        <v>10</v>
      </c>
      <c r="M24">
        <v>11</v>
      </c>
      <c r="N24">
        <v>12</v>
      </c>
      <c r="P24">
        <v>1</v>
      </c>
      <c r="Q24">
        <v>2</v>
      </c>
      <c r="R24">
        <v>3</v>
      </c>
      <c r="S24">
        <v>4</v>
      </c>
      <c r="T24">
        <v>5</v>
      </c>
      <c r="U24">
        <v>6</v>
      </c>
      <c r="V24">
        <v>7</v>
      </c>
      <c r="W24">
        <v>8</v>
      </c>
      <c r="X24">
        <v>9</v>
      </c>
      <c r="Y24">
        <v>10</v>
      </c>
      <c r="Z24">
        <v>11</v>
      </c>
      <c r="AA24">
        <v>12</v>
      </c>
    </row>
    <row r="25" spans="1:27">
      <c r="B25">
        <v>26.4</v>
      </c>
      <c r="C25">
        <v>4.1799999999999997E-2</v>
      </c>
      <c r="D25">
        <v>4.3200000000000002E-2</v>
      </c>
      <c r="E25">
        <v>4.0500000000000001E-2</v>
      </c>
      <c r="F25">
        <v>4.0300000000000002E-2</v>
      </c>
      <c r="G25">
        <v>4.2500000000000003E-2</v>
      </c>
      <c r="H25">
        <v>4.2000000000000003E-2</v>
      </c>
      <c r="I25">
        <v>4.1200000000000001E-2</v>
      </c>
      <c r="J25">
        <v>3.9E-2</v>
      </c>
      <c r="K25">
        <v>3.95E-2</v>
      </c>
      <c r="L25">
        <v>4.1399999999999999E-2</v>
      </c>
      <c r="M25">
        <v>4.07E-2</v>
      </c>
      <c r="N25">
        <v>3.9899999999999998E-2</v>
      </c>
      <c r="P25">
        <v>3.5299999999999998E-2</v>
      </c>
      <c r="Q25">
        <v>3.6299999999999999E-2</v>
      </c>
      <c r="R25">
        <v>3.4700000000000002E-2</v>
      </c>
      <c r="S25">
        <v>3.39E-2</v>
      </c>
      <c r="T25">
        <v>3.5400000000000001E-2</v>
      </c>
      <c r="U25">
        <v>3.4700000000000002E-2</v>
      </c>
      <c r="V25">
        <v>3.5000000000000003E-2</v>
      </c>
      <c r="W25">
        <v>3.3700000000000001E-2</v>
      </c>
      <c r="X25">
        <v>3.4099999999999998E-2</v>
      </c>
      <c r="Y25">
        <v>3.4700000000000002E-2</v>
      </c>
      <c r="Z25">
        <v>3.39E-2</v>
      </c>
      <c r="AA25">
        <v>3.3300000000000003E-2</v>
      </c>
    </row>
    <row r="26" spans="1:27">
      <c r="C26">
        <v>4.0500000000000001E-2</v>
      </c>
      <c r="D26">
        <v>4.5400000000000003E-2</v>
      </c>
      <c r="E26">
        <v>3.9800000000000002E-2</v>
      </c>
      <c r="F26">
        <v>3.9699999999999999E-2</v>
      </c>
      <c r="G26">
        <v>4.1300000000000003E-2</v>
      </c>
      <c r="H26">
        <v>0.04</v>
      </c>
      <c r="I26">
        <v>3.9199999999999999E-2</v>
      </c>
      <c r="J26">
        <v>3.8899999999999997E-2</v>
      </c>
      <c r="K26">
        <v>4.02E-2</v>
      </c>
      <c r="L26">
        <v>3.9899999999999998E-2</v>
      </c>
      <c r="M26">
        <v>3.9800000000000002E-2</v>
      </c>
      <c r="N26">
        <v>3.8699999999999998E-2</v>
      </c>
      <c r="P26">
        <v>3.4299999999999997E-2</v>
      </c>
      <c r="Q26">
        <v>3.7100000000000001E-2</v>
      </c>
      <c r="R26">
        <v>3.44E-2</v>
      </c>
      <c r="S26">
        <v>3.3799999999999997E-2</v>
      </c>
      <c r="T26">
        <v>3.4000000000000002E-2</v>
      </c>
      <c r="U26">
        <v>3.3599999999999998E-2</v>
      </c>
      <c r="V26">
        <v>3.39E-2</v>
      </c>
      <c r="W26">
        <v>3.3300000000000003E-2</v>
      </c>
      <c r="X26">
        <v>3.4000000000000002E-2</v>
      </c>
      <c r="Y26">
        <v>3.39E-2</v>
      </c>
      <c r="Z26">
        <v>3.3599999999999998E-2</v>
      </c>
      <c r="AA26">
        <v>3.32E-2</v>
      </c>
    </row>
    <row r="27" spans="1:27">
      <c r="C27">
        <v>0.13139999999999999</v>
      </c>
      <c r="D27">
        <v>0.14979999999999999</v>
      </c>
      <c r="E27">
        <v>0.14330000000000001</v>
      </c>
      <c r="F27">
        <v>4.0300000000000002E-2</v>
      </c>
      <c r="G27">
        <v>4.1700000000000001E-2</v>
      </c>
      <c r="H27">
        <v>3.9699999999999999E-2</v>
      </c>
      <c r="I27">
        <v>0.1545</v>
      </c>
      <c r="J27">
        <v>0.14940000000000001</v>
      </c>
      <c r="K27">
        <v>0.14799999999999999</v>
      </c>
      <c r="L27">
        <v>4.02E-2</v>
      </c>
      <c r="M27">
        <v>4.0500000000000001E-2</v>
      </c>
      <c r="N27">
        <v>3.9E-2</v>
      </c>
      <c r="P27">
        <v>3.4500000000000003E-2</v>
      </c>
      <c r="Q27">
        <v>3.9300000000000002E-2</v>
      </c>
      <c r="R27">
        <v>3.4299999999999997E-2</v>
      </c>
      <c r="S27">
        <v>3.39E-2</v>
      </c>
      <c r="T27">
        <v>3.5499999999999997E-2</v>
      </c>
      <c r="U27">
        <v>3.3399999999999999E-2</v>
      </c>
      <c r="V27">
        <v>3.7100000000000001E-2</v>
      </c>
      <c r="W27">
        <v>3.3799999999999997E-2</v>
      </c>
      <c r="X27">
        <v>3.4200000000000001E-2</v>
      </c>
      <c r="Y27">
        <v>3.3799999999999997E-2</v>
      </c>
      <c r="Z27">
        <v>3.39E-2</v>
      </c>
      <c r="AA27">
        <v>3.32E-2</v>
      </c>
    </row>
    <row r="28" spans="1:27">
      <c r="C28">
        <v>8.5199999999999998E-2</v>
      </c>
      <c r="D28">
        <v>9.2899999999999996E-2</v>
      </c>
      <c r="E28">
        <v>9.1999999999999998E-2</v>
      </c>
      <c r="F28">
        <v>3.9800000000000002E-2</v>
      </c>
      <c r="G28">
        <v>4.02E-2</v>
      </c>
      <c r="H28">
        <v>3.9300000000000002E-2</v>
      </c>
      <c r="I28">
        <v>9.5699999999999993E-2</v>
      </c>
      <c r="J28">
        <v>9.3700000000000006E-2</v>
      </c>
      <c r="K28">
        <v>8.9599999999999999E-2</v>
      </c>
      <c r="L28">
        <v>4.0300000000000002E-2</v>
      </c>
      <c r="M28">
        <v>3.9800000000000002E-2</v>
      </c>
      <c r="N28">
        <v>4.0899999999999999E-2</v>
      </c>
      <c r="P28">
        <v>3.4299999999999997E-2</v>
      </c>
      <c r="Q28">
        <v>3.6799999999999999E-2</v>
      </c>
      <c r="R28">
        <v>3.5299999999999998E-2</v>
      </c>
      <c r="S28">
        <v>3.4000000000000002E-2</v>
      </c>
      <c r="T28">
        <v>3.4500000000000003E-2</v>
      </c>
      <c r="U28">
        <v>3.3700000000000001E-2</v>
      </c>
      <c r="V28">
        <v>3.4000000000000002E-2</v>
      </c>
      <c r="W28">
        <v>3.39E-2</v>
      </c>
      <c r="X28">
        <v>3.4000000000000002E-2</v>
      </c>
      <c r="Y28">
        <v>3.44E-2</v>
      </c>
      <c r="Z28">
        <v>3.39E-2</v>
      </c>
      <c r="AA28">
        <v>3.5900000000000001E-2</v>
      </c>
    </row>
    <row r="29" spans="1:27">
      <c r="C29">
        <v>6.1899999999999997E-2</v>
      </c>
      <c r="D29">
        <v>6.3E-2</v>
      </c>
      <c r="E29">
        <v>6.4899999999999999E-2</v>
      </c>
      <c r="F29">
        <v>4.1099999999999998E-2</v>
      </c>
      <c r="G29">
        <v>3.9100000000000003E-2</v>
      </c>
      <c r="H29">
        <v>3.95E-2</v>
      </c>
      <c r="I29">
        <v>6.6299999999999998E-2</v>
      </c>
      <c r="J29">
        <v>6.6400000000000001E-2</v>
      </c>
      <c r="K29">
        <v>6.5600000000000006E-2</v>
      </c>
      <c r="L29">
        <v>3.9699999999999999E-2</v>
      </c>
      <c r="M29">
        <v>4.0500000000000001E-2</v>
      </c>
      <c r="N29">
        <v>3.8600000000000002E-2</v>
      </c>
      <c r="P29">
        <v>3.5799999999999998E-2</v>
      </c>
      <c r="Q29">
        <v>3.49E-2</v>
      </c>
      <c r="R29">
        <v>3.4599999999999999E-2</v>
      </c>
      <c r="S29">
        <v>3.4799999999999998E-2</v>
      </c>
      <c r="T29">
        <v>3.3799999999999997E-2</v>
      </c>
      <c r="U29">
        <v>3.3599999999999998E-2</v>
      </c>
      <c r="V29">
        <v>3.4500000000000003E-2</v>
      </c>
      <c r="W29">
        <v>3.4500000000000003E-2</v>
      </c>
      <c r="X29">
        <v>3.4299999999999997E-2</v>
      </c>
      <c r="Y29">
        <v>3.4200000000000001E-2</v>
      </c>
      <c r="Z29">
        <v>3.44E-2</v>
      </c>
      <c r="AA29">
        <v>3.3300000000000003E-2</v>
      </c>
    </row>
    <row r="30" spans="1:27">
      <c r="C30">
        <v>4.9200000000000001E-2</v>
      </c>
      <c r="D30">
        <v>5.1700000000000003E-2</v>
      </c>
      <c r="E30">
        <v>5.1400000000000001E-2</v>
      </c>
      <c r="F30">
        <v>3.9800000000000002E-2</v>
      </c>
      <c r="G30">
        <v>3.9899999999999998E-2</v>
      </c>
      <c r="H30">
        <v>3.9199999999999999E-2</v>
      </c>
      <c r="I30">
        <v>5.2200000000000003E-2</v>
      </c>
      <c r="J30">
        <v>5.1999999999999998E-2</v>
      </c>
      <c r="K30">
        <v>5.0599999999999999E-2</v>
      </c>
      <c r="L30">
        <v>3.9600000000000003E-2</v>
      </c>
      <c r="M30">
        <v>4.1099999999999998E-2</v>
      </c>
      <c r="N30">
        <v>3.85E-2</v>
      </c>
      <c r="P30">
        <v>3.3700000000000001E-2</v>
      </c>
      <c r="Q30">
        <v>3.5200000000000002E-2</v>
      </c>
      <c r="R30">
        <v>3.4700000000000002E-2</v>
      </c>
      <c r="S30">
        <v>3.44E-2</v>
      </c>
      <c r="T30">
        <v>3.4099999999999998E-2</v>
      </c>
      <c r="U30">
        <v>3.3700000000000001E-2</v>
      </c>
      <c r="V30">
        <v>3.4000000000000002E-2</v>
      </c>
      <c r="W30">
        <v>3.3700000000000001E-2</v>
      </c>
      <c r="X30">
        <v>3.39E-2</v>
      </c>
      <c r="Y30">
        <v>3.4000000000000002E-2</v>
      </c>
      <c r="Z30">
        <v>3.49E-2</v>
      </c>
      <c r="AA30">
        <v>3.3399999999999999E-2</v>
      </c>
    </row>
    <row r="31" spans="1:27">
      <c r="C31">
        <v>4.4600000000000001E-2</v>
      </c>
      <c r="D31">
        <v>4.6600000000000003E-2</v>
      </c>
      <c r="E31">
        <v>4.9399999999999999E-2</v>
      </c>
      <c r="F31">
        <v>3.95E-2</v>
      </c>
      <c r="G31">
        <v>3.9E-2</v>
      </c>
      <c r="H31">
        <v>3.9899999999999998E-2</v>
      </c>
      <c r="I31">
        <v>4.4299999999999999E-2</v>
      </c>
      <c r="J31">
        <v>4.5699999999999998E-2</v>
      </c>
      <c r="K31">
        <v>4.4499999999999998E-2</v>
      </c>
      <c r="L31">
        <v>4.2200000000000001E-2</v>
      </c>
      <c r="M31">
        <v>3.9600000000000003E-2</v>
      </c>
      <c r="N31">
        <v>4.2799999999999998E-2</v>
      </c>
      <c r="P31">
        <v>3.5000000000000003E-2</v>
      </c>
      <c r="Q31">
        <v>3.5999999999999997E-2</v>
      </c>
      <c r="R31">
        <v>3.6799999999999999E-2</v>
      </c>
      <c r="S31">
        <v>3.4000000000000002E-2</v>
      </c>
      <c r="T31">
        <v>3.39E-2</v>
      </c>
      <c r="U31">
        <v>3.3500000000000002E-2</v>
      </c>
      <c r="V31">
        <v>3.3300000000000003E-2</v>
      </c>
      <c r="W31">
        <v>3.4099999999999998E-2</v>
      </c>
      <c r="X31">
        <v>3.3599999999999998E-2</v>
      </c>
      <c r="Y31">
        <v>3.5499999999999997E-2</v>
      </c>
      <c r="Z31">
        <v>3.39E-2</v>
      </c>
      <c r="AA31">
        <v>3.3799999999999997E-2</v>
      </c>
    </row>
    <row r="32" spans="1:27">
      <c r="C32">
        <v>4.41E-2</v>
      </c>
      <c r="D32">
        <v>4.2799999999999998E-2</v>
      </c>
      <c r="E32">
        <v>4.48E-2</v>
      </c>
      <c r="F32">
        <v>4.5199999999999997E-2</v>
      </c>
      <c r="G32">
        <v>3.95E-2</v>
      </c>
      <c r="H32">
        <v>3.7199999999999997E-2</v>
      </c>
      <c r="I32">
        <v>4.3499999999999997E-2</v>
      </c>
      <c r="J32">
        <v>4.6199999999999998E-2</v>
      </c>
      <c r="K32">
        <v>4.4900000000000002E-2</v>
      </c>
      <c r="L32">
        <v>4.0800000000000003E-2</v>
      </c>
      <c r="M32">
        <v>4.3499999999999997E-2</v>
      </c>
      <c r="N32">
        <v>3.8399999999999997E-2</v>
      </c>
      <c r="P32">
        <v>3.6200000000000003E-2</v>
      </c>
      <c r="Q32">
        <v>3.4700000000000002E-2</v>
      </c>
      <c r="R32">
        <v>3.5700000000000003E-2</v>
      </c>
      <c r="S32">
        <v>3.8600000000000002E-2</v>
      </c>
      <c r="T32">
        <v>3.4200000000000001E-2</v>
      </c>
      <c r="U32">
        <v>3.3099999999999997E-2</v>
      </c>
      <c r="V32">
        <v>3.49E-2</v>
      </c>
      <c r="W32">
        <v>3.78E-2</v>
      </c>
      <c r="X32">
        <v>3.5700000000000003E-2</v>
      </c>
      <c r="Y32">
        <v>3.4799999999999998E-2</v>
      </c>
      <c r="Z32">
        <v>3.6900000000000002E-2</v>
      </c>
      <c r="AA32">
        <v>3.3799999999999997E-2</v>
      </c>
    </row>
    <row r="34" spans="1:14">
      <c r="C34">
        <v>1</v>
      </c>
      <c r="D34">
        <v>2</v>
      </c>
      <c r="E34">
        <v>3</v>
      </c>
      <c r="F34">
        <v>4</v>
      </c>
      <c r="G34">
        <v>5</v>
      </c>
      <c r="H34">
        <v>6</v>
      </c>
      <c r="I34">
        <v>7</v>
      </c>
      <c r="J34">
        <v>8</v>
      </c>
      <c r="K34">
        <v>9</v>
      </c>
      <c r="L34">
        <v>10</v>
      </c>
      <c r="M34">
        <v>11</v>
      </c>
      <c r="N34">
        <v>12</v>
      </c>
    </row>
    <row r="35" spans="1:14">
      <c r="C35" s="1">
        <v>6.4999999999999902E-3</v>
      </c>
      <c r="D35" s="1">
        <v>6.8999999999999999E-3</v>
      </c>
      <c r="E35" s="1">
        <v>5.7999999999999996E-3</v>
      </c>
      <c r="F35" s="1">
        <v>6.4000000000000003E-3</v>
      </c>
      <c r="G35" s="1">
        <v>7.1000000000000004E-3</v>
      </c>
      <c r="H35" s="1">
        <v>7.3000000000000001E-3</v>
      </c>
      <c r="I35">
        <v>6.1999999999999902E-3</v>
      </c>
      <c r="J35">
        <v>5.2999999999999896E-3</v>
      </c>
      <c r="K35">
        <v>5.4000000000000003E-3</v>
      </c>
      <c r="L35">
        <v>6.6999999999999898E-3</v>
      </c>
      <c r="M35">
        <v>6.7999999999999996E-3</v>
      </c>
      <c r="N35">
        <v>6.5999999999999904E-3</v>
      </c>
    </row>
    <row r="36" spans="1:14">
      <c r="C36" s="1">
        <v>6.1999999999999998E-3</v>
      </c>
      <c r="D36" s="1">
        <v>8.3000000000000001E-3</v>
      </c>
      <c r="E36" s="1">
        <v>5.4000000000000003E-3</v>
      </c>
      <c r="F36" s="1">
        <v>5.8999999999999999E-3</v>
      </c>
      <c r="G36" s="1">
        <v>7.3000000000000001E-3</v>
      </c>
      <c r="H36" s="1">
        <v>6.4000000000000003E-3</v>
      </c>
      <c r="I36">
        <v>5.2999999999999896E-3</v>
      </c>
      <c r="J36">
        <v>5.5999999999999904E-3</v>
      </c>
      <c r="K36">
        <v>6.1999999999999902E-3</v>
      </c>
      <c r="L36">
        <v>5.9999999999999897E-3</v>
      </c>
      <c r="M36">
        <v>6.1999999999999998E-3</v>
      </c>
      <c r="N36">
        <v>5.4999999999999901E-3</v>
      </c>
    </row>
    <row r="37" spans="1:14">
      <c r="C37" s="1">
        <v>9.6899999999999903E-2</v>
      </c>
      <c r="D37" s="1">
        <v>0.110499999999999</v>
      </c>
      <c r="E37" s="1">
        <v>0.109</v>
      </c>
      <c r="F37" s="1">
        <v>6.4000000000000003E-3</v>
      </c>
      <c r="G37" s="1">
        <v>6.1999999999999998E-3</v>
      </c>
      <c r="H37" s="1">
        <v>6.3E-3</v>
      </c>
      <c r="I37">
        <v>0.1174</v>
      </c>
      <c r="J37">
        <v>0.11559999999999999</v>
      </c>
      <c r="K37">
        <v>0.113799999999999</v>
      </c>
      <c r="L37">
        <v>6.4000000000000003E-3</v>
      </c>
      <c r="M37">
        <v>6.6E-3</v>
      </c>
      <c r="N37">
        <v>5.7999999999999996E-3</v>
      </c>
    </row>
    <row r="38" spans="1:14">
      <c r="C38" s="1">
        <v>5.0900000000000001E-2</v>
      </c>
      <c r="D38" s="1">
        <v>5.6099999999999997E-2</v>
      </c>
      <c r="E38" s="1">
        <v>5.67E-2</v>
      </c>
      <c r="F38" s="1">
        <v>5.7999999999999996E-3</v>
      </c>
      <c r="G38" s="1">
        <v>5.6999999999999898E-3</v>
      </c>
      <c r="H38" s="1">
        <v>5.5999999999999999E-3</v>
      </c>
      <c r="I38">
        <v>6.1699999999999901E-2</v>
      </c>
      <c r="J38">
        <v>5.9799999999999999E-2</v>
      </c>
      <c r="K38">
        <v>5.5599999999999997E-2</v>
      </c>
      <c r="L38">
        <v>5.8999999999999999E-3</v>
      </c>
      <c r="M38">
        <v>5.8999999999999999E-3</v>
      </c>
      <c r="N38">
        <v>4.9999999999999897E-3</v>
      </c>
    </row>
    <row r="39" spans="1:14">
      <c r="C39" s="1">
        <v>2.6099999999999901E-2</v>
      </c>
      <c r="D39" s="1">
        <v>2.81E-2</v>
      </c>
      <c r="E39" s="1">
        <v>3.0300000000000001E-2</v>
      </c>
      <c r="F39" s="1">
        <v>6.3E-3</v>
      </c>
      <c r="G39" s="1">
        <v>5.3E-3</v>
      </c>
      <c r="H39" s="1">
        <v>5.8999999999999999E-3</v>
      </c>
      <c r="I39">
        <v>3.1799999999999898E-2</v>
      </c>
      <c r="J39">
        <v>3.1899999999999998E-2</v>
      </c>
      <c r="K39">
        <v>3.1300000000000001E-2</v>
      </c>
      <c r="L39">
        <v>5.4999999999999901E-3</v>
      </c>
      <c r="M39">
        <v>6.1000000000000004E-3</v>
      </c>
      <c r="N39">
        <v>5.2999999999999896E-3</v>
      </c>
    </row>
    <row r="40" spans="1:14">
      <c r="C40" s="1">
        <v>1.55E-2</v>
      </c>
      <c r="D40" s="1">
        <v>1.6500000000000001E-2</v>
      </c>
      <c r="E40" s="1">
        <v>1.67E-2</v>
      </c>
      <c r="F40" s="1">
        <v>5.4000000000000003E-3</v>
      </c>
      <c r="G40" s="1">
        <v>5.7999999999999996E-3</v>
      </c>
      <c r="H40" s="1">
        <v>5.4999999999999901E-3</v>
      </c>
      <c r="I40">
        <v>1.8200000000000001E-2</v>
      </c>
      <c r="J40">
        <v>1.82999999999999E-2</v>
      </c>
      <c r="K40">
        <v>1.67E-2</v>
      </c>
      <c r="L40">
        <v>5.5999999999999999E-3</v>
      </c>
      <c r="M40">
        <v>6.1999999999999902E-3</v>
      </c>
      <c r="N40">
        <v>5.1000000000000004E-3</v>
      </c>
    </row>
    <row r="41" spans="1:14">
      <c r="C41" s="1">
        <v>9.5999999999999905E-3</v>
      </c>
      <c r="D41" s="1">
        <v>1.06E-2</v>
      </c>
      <c r="E41" s="1">
        <v>1.26E-2</v>
      </c>
      <c r="F41" s="1">
        <v>5.4999999999999901E-3</v>
      </c>
      <c r="G41" s="1">
        <v>5.1000000000000004E-3</v>
      </c>
      <c r="H41" s="1">
        <v>6.3999999999999899E-3</v>
      </c>
      <c r="I41">
        <v>1.09999999999999E-2</v>
      </c>
      <c r="J41">
        <v>1.1599999999999999E-2</v>
      </c>
      <c r="K41">
        <v>1.09E-2</v>
      </c>
      <c r="L41">
        <v>6.7000000000000002E-3</v>
      </c>
      <c r="M41">
        <v>5.7000000000000002E-3</v>
      </c>
      <c r="N41">
        <v>8.9999999999999993E-3</v>
      </c>
    </row>
    <row r="42" spans="1:14">
      <c r="C42" s="1">
        <v>7.8999999999999904E-3</v>
      </c>
      <c r="D42" s="1">
        <v>8.0999999999999892E-3</v>
      </c>
      <c r="E42" s="1">
        <v>9.09999999999999E-3</v>
      </c>
      <c r="F42" s="1">
        <v>6.5999999999999904E-3</v>
      </c>
      <c r="G42" s="1">
        <v>5.2999999999999896E-3</v>
      </c>
      <c r="H42" s="1">
        <v>4.0999999999999899E-3</v>
      </c>
      <c r="I42">
        <v>8.5999999999999896E-3</v>
      </c>
      <c r="J42">
        <v>8.3999999999999908E-3</v>
      </c>
      <c r="K42">
        <v>9.1999999999999998E-3</v>
      </c>
      <c r="L42">
        <v>6.0000000000000001E-3</v>
      </c>
      <c r="M42">
        <v>6.5999999999999904E-3</v>
      </c>
      <c r="N42">
        <v>4.5999999999999999E-3</v>
      </c>
    </row>
    <row r="43" spans="1:14">
      <c r="A43" t="s">
        <v>24</v>
      </c>
    </row>
    <row r="44" spans="1:14">
      <c r="A44" t="s">
        <v>27</v>
      </c>
    </row>
  </sheetData>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4"/>
  <sheetViews>
    <sheetView workbookViewId="0">
      <selection activeCell="C35" sqref="C35:N42"/>
    </sheetView>
  </sheetViews>
  <sheetFormatPr defaultRowHeight="10.5"/>
  <sheetData>
    <row r="1" spans="1:1">
      <c r="A1" t="s">
        <v>0</v>
      </c>
    </row>
    <row r="2" spans="1:1">
      <c r="A2" t="s">
        <v>1</v>
      </c>
    </row>
    <row r="3" spans="1:1">
      <c r="A3" t="s">
        <v>2</v>
      </c>
    </row>
    <row r="6" spans="1:1">
      <c r="A6" t="s">
        <v>3</v>
      </c>
    </row>
    <row r="7" spans="1:1">
      <c r="A7" t="s">
        <v>4</v>
      </c>
    </row>
    <row r="8" spans="1:1">
      <c r="A8" t="s">
        <v>5</v>
      </c>
    </row>
    <row r="9" spans="1:1">
      <c r="A9" t="s">
        <v>6</v>
      </c>
    </row>
    <row r="10" spans="1:1">
      <c r="A10" t="s">
        <v>7</v>
      </c>
    </row>
    <row r="11" spans="1:1">
      <c r="A11" t="s">
        <v>8</v>
      </c>
    </row>
    <row r="13" spans="1:1">
      <c r="A13" t="s">
        <v>9</v>
      </c>
    </row>
    <row r="15" spans="1:1">
      <c r="A15" t="s">
        <v>10</v>
      </c>
    </row>
    <row r="16" spans="1:1">
      <c r="A16" t="s">
        <v>11</v>
      </c>
    </row>
    <row r="17" spans="1:27">
      <c r="A17" t="s">
        <v>12</v>
      </c>
    </row>
    <row r="19" spans="1:27">
      <c r="A19" t="s">
        <v>13</v>
      </c>
    </row>
    <row r="20" spans="1:27">
      <c r="A20" t="s">
        <v>14</v>
      </c>
    </row>
    <row r="22" spans="1:27">
      <c r="A22" t="s">
        <v>15</v>
      </c>
    </row>
    <row r="23" spans="1:27">
      <c r="A23" t="s">
        <v>16</v>
      </c>
      <c r="B23" t="s">
        <v>17</v>
      </c>
      <c r="C23">
        <v>1.3</v>
      </c>
      <c r="D23" t="s">
        <v>18</v>
      </c>
      <c r="E23" t="s">
        <v>19</v>
      </c>
      <c r="F23" t="s">
        <v>20</v>
      </c>
      <c r="G23" t="s">
        <v>21</v>
      </c>
      <c r="H23" t="b">
        <v>0</v>
      </c>
      <c r="I23">
        <v>1</v>
      </c>
      <c r="O23">
        <v>2</v>
      </c>
      <c r="P23" t="s">
        <v>22</v>
      </c>
      <c r="Q23">
        <v>1</v>
      </c>
      <c r="R23">
        <v>12</v>
      </c>
      <c r="S23">
        <v>96</v>
      </c>
      <c r="T23">
        <v>1</v>
      </c>
      <c r="U23">
        <v>8</v>
      </c>
    </row>
    <row r="24" spans="1:27">
      <c r="B24" t="s">
        <v>23</v>
      </c>
      <c r="C24">
        <v>1</v>
      </c>
      <c r="D24">
        <v>2</v>
      </c>
      <c r="E24">
        <v>3</v>
      </c>
      <c r="F24">
        <v>4</v>
      </c>
      <c r="G24">
        <v>5</v>
      </c>
      <c r="H24">
        <v>6</v>
      </c>
      <c r="I24">
        <v>7</v>
      </c>
      <c r="J24">
        <v>8</v>
      </c>
      <c r="K24">
        <v>9</v>
      </c>
      <c r="L24">
        <v>10</v>
      </c>
      <c r="M24">
        <v>11</v>
      </c>
      <c r="N24">
        <v>12</v>
      </c>
      <c r="P24">
        <v>1</v>
      </c>
      <c r="Q24">
        <v>2</v>
      </c>
      <c r="R24">
        <v>3</v>
      </c>
      <c r="S24">
        <v>4</v>
      </c>
      <c r="T24">
        <v>5</v>
      </c>
      <c r="U24">
        <v>6</v>
      </c>
      <c r="V24">
        <v>7</v>
      </c>
      <c r="W24">
        <v>8</v>
      </c>
      <c r="X24">
        <v>9</v>
      </c>
      <c r="Y24">
        <v>10</v>
      </c>
      <c r="Z24">
        <v>11</v>
      </c>
      <c r="AA24">
        <v>12</v>
      </c>
    </row>
    <row r="25" spans="1:27">
      <c r="B25">
        <v>26.5</v>
      </c>
      <c r="C25">
        <v>4.2700000000000002E-2</v>
      </c>
      <c r="D25">
        <v>4.1799999999999997E-2</v>
      </c>
      <c r="E25">
        <v>4.0800000000000003E-2</v>
      </c>
      <c r="F25">
        <v>4.4499999999999998E-2</v>
      </c>
      <c r="G25">
        <v>4.3700000000000003E-2</v>
      </c>
      <c r="H25">
        <v>4.3400000000000001E-2</v>
      </c>
      <c r="I25">
        <v>4.3299999999999998E-2</v>
      </c>
      <c r="J25">
        <v>4.4200000000000003E-2</v>
      </c>
      <c r="K25">
        <v>4.2700000000000002E-2</v>
      </c>
      <c r="L25">
        <v>4.4499999999999998E-2</v>
      </c>
      <c r="M25">
        <v>4.5199999999999997E-2</v>
      </c>
      <c r="N25">
        <v>4.9000000000000002E-2</v>
      </c>
      <c r="P25">
        <v>3.09E-2</v>
      </c>
      <c r="Q25">
        <v>3.1099999999999999E-2</v>
      </c>
      <c r="R25">
        <v>3.0300000000000001E-2</v>
      </c>
      <c r="S25">
        <v>3.2199999999999999E-2</v>
      </c>
      <c r="T25">
        <v>3.1099999999999999E-2</v>
      </c>
      <c r="U25">
        <v>3.0499999999999999E-2</v>
      </c>
      <c r="V25">
        <v>3.0499999999999999E-2</v>
      </c>
      <c r="W25">
        <v>3.09E-2</v>
      </c>
      <c r="X25">
        <v>3.0099999999999998E-2</v>
      </c>
      <c r="Y25">
        <v>3.1300000000000001E-2</v>
      </c>
      <c r="Z25">
        <v>3.0300000000000001E-2</v>
      </c>
      <c r="AA25">
        <v>0.03</v>
      </c>
    </row>
    <row r="26" spans="1:27">
      <c r="C26">
        <v>4.2599999999999999E-2</v>
      </c>
      <c r="D26">
        <v>4.1700000000000001E-2</v>
      </c>
      <c r="E26">
        <v>4.1399999999999999E-2</v>
      </c>
      <c r="F26">
        <v>4.2900000000000001E-2</v>
      </c>
      <c r="G26">
        <v>4.3700000000000003E-2</v>
      </c>
      <c r="H26">
        <v>4.1399999999999999E-2</v>
      </c>
      <c r="I26">
        <v>4.3400000000000001E-2</v>
      </c>
      <c r="J26">
        <v>4.4600000000000001E-2</v>
      </c>
      <c r="K26">
        <v>4.36E-2</v>
      </c>
      <c r="L26">
        <v>4.9399999999999999E-2</v>
      </c>
      <c r="M26">
        <v>4.6100000000000002E-2</v>
      </c>
      <c r="N26">
        <v>4.5600000000000002E-2</v>
      </c>
      <c r="P26">
        <v>3.09E-2</v>
      </c>
      <c r="Q26">
        <v>3.0800000000000001E-2</v>
      </c>
      <c r="R26">
        <v>3.0700000000000002E-2</v>
      </c>
      <c r="S26">
        <v>3.0700000000000002E-2</v>
      </c>
      <c r="T26">
        <v>3.0800000000000001E-2</v>
      </c>
      <c r="U26">
        <v>3.04E-2</v>
      </c>
      <c r="V26">
        <v>3.04E-2</v>
      </c>
      <c r="W26">
        <v>3.04E-2</v>
      </c>
      <c r="X26">
        <v>3.0499999999999999E-2</v>
      </c>
      <c r="Y26">
        <v>3.1699999999999999E-2</v>
      </c>
      <c r="Z26">
        <v>3.0499999999999999E-2</v>
      </c>
      <c r="AA26">
        <v>0.03</v>
      </c>
    </row>
    <row r="27" spans="1:27">
      <c r="C27">
        <v>0.1195</v>
      </c>
      <c r="D27">
        <v>0.1232</v>
      </c>
      <c r="E27">
        <v>0.1273</v>
      </c>
      <c r="F27">
        <v>4.0399999999999998E-2</v>
      </c>
      <c r="G27">
        <v>5.0099999999999999E-2</v>
      </c>
      <c r="H27">
        <v>4.1399999999999999E-2</v>
      </c>
      <c r="I27">
        <v>0.13450000000000001</v>
      </c>
      <c r="J27">
        <v>0.12970000000000001</v>
      </c>
      <c r="K27">
        <v>0.13950000000000001</v>
      </c>
      <c r="L27">
        <v>4.5400000000000003E-2</v>
      </c>
      <c r="M27">
        <v>4.7800000000000002E-2</v>
      </c>
      <c r="N27">
        <v>4.4200000000000003E-2</v>
      </c>
      <c r="P27">
        <v>3.04E-2</v>
      </c>
      <c r="Q27">
        <v>3.04E-2</v>
      </c>
      <c r="R27">
        <v>3.0499999999999999E-2</v>
      </c>
      <c r="S27">
        <v>3.0300000000000001E-2</v>
      </c>
      <c r="T27">
        <v>3.2899999999999999E-2</v>
      </c>
      <c r="U27">
        <v>3.0800000000000001E-2</v>
      </c>
      <c r="V27">
        <v>3.09E-2</v>
      </c>
      <c r="W27">
        <v>3.0499999999999999E-2</v>
      </c>
      <c r="X27">
        <v>3.0599999999999999E-2</v>
      </c>
      <c r="Y27">
        <v>3.0300000000000001E-2</v>
      </c>
      <c r="Z27">
        <v>3.0599999999999999E-2</v>
      </c>
      <c r="AA27">
        <v>0.03</v>
      </c>
    </row>
    <row r="28" spans="1:27">
      <c r="C28">
        <v>7.9299999999999995E-2</v>
      </c>
      <c r="D28">
        <v>8.2500000000000004E-2</v>
      </c>
      <c r="E28">
        <v>8.4699999999999998E-2</v>
      </c>
      <c r="F28">
        <v>3.9899999999999998E-2</v>
      </c>
      <c r="G28">
        <v>4.07E-2</v>
      </c>
      <c r="H28">
        <v>4.2500000000000003E-2</v>
      </c>
      <c r="I28">
        <v>8.6699999999999999E-2</v>
      </c>
      <c r="J28">
        <v>8.6800000000000002E-2</v>
      </c>
      <c r="K28">
        <v>8.6999999999999994E-2</v>
      </c>
      <c r="L28">
        <v>4.0899999999999999E-2</v>
      </c>
      <c r="M28">
        <v>4.3200000000000002E-2</v>
      </c>
      <c r="N28">
        <v>4.5100000000000001E-2</v>
      </c>
      <c r="P28">
        <v>3.04E-2</v>
      </c>
      <c r="Q28">
        <v>3.04E-2</v>
      </c>
      <c r="R28">
        <v>3.0599999999999999E-2</v>
      </c>
      <c r="S28">
        <v>3.04E-2</v>
      </c>
      <c r="T28">
        <v>3.0599999999999999E-2</v>
      </c>
      <c r="U28">
        <v>3.2000000000000001E-2</v>
      </c>
      <c r="V28">
        <v>3.1E-2</v>
      </c>
      <c r="W28">
        <v>3.0800000000000001E-2</v>
      </c>
      <c r="X28">
        <v>3.04E-2</v>
      </c>
      <c r="Y28">
        <v>3.0300000000000001E-2</v>
      </c>
      <c r="Z28">
        <v>3.0700000000000002E-2</v>
      </c>
      <c r="AA28">
        <v>3.5200000000000002E-2</v>
      </c>
    </row>
    <row r="29" spans="1:27">
      <c r="C29">
        <v>6.3500000000000001E-2</v>
      </c>
      <c r="D29">
        <v>6.3899999999999998E-2</v>
      </c>
      <c r="E29">
        <v>6.1499999999999999E-2</v>
      </c>
      <c r="F29">
        <v>4.1799999999999997E-2</v>
      </c>
      <c r="G29">
        <v>4.1300000000000003E-2</v>
      </c>
      <c r="H29">
        <v>4.1300000000000003E-2</v>
      </c>
      <c r="I29">
        <v>6.2899999999999998E-2</v>
      </c>
      <c r="J29">
        <v>6.3200000000000006E-2</v>
      </c>
      <c r="K29">
        <v>7.46E-2</v>
      </c>
      <c r="L29">
        <v>4.48E-2</v>
      </c>
      <c r="M29">
        <v>4.1700000000000001E-2</v>
      </c>
      <c r="N29">
        <v>4.2700000000000002E-2</v>
      </c>
      <c r="P29">
        <v>3.5700000000000003E-2</v>
      </c>
      <c r="Q29">
        <v>3.0599999999999999E-2</v>
      </c>
      <c r="R29">
        <v>3.1199999999999999E-2</v>
      </c>
      <c r="S29">
        <v>3.0800000000000001E-2</v>
      </c>
      <c r="T29">
        <v>3.0700000000000002E-2</v>
      </c>
      <c r="U29">
        <v>3.0599999999999999E-2</v>
      </c>
      <c r="V29">
        <v>3.0300000000000001E-2</v>
      </c>
      <c r="W29">
        <v>3.0700000000000002E-2</v>
      </c>
      <c r="X29">
        <v>3.9E-2</v>
      </c>
      <c r="Y29">
        <v>3.3700000000000001E-2</v>
      </c>
      <c r="Z29">
        <v>3.0700000000000002E-2</v>
      </c>
      <c r="AA29">
        <v>3.0599999999999999E-2</v>
      </c>
    </row>
    <row r="30" spans="1:27">
      <c r="C30">
        <v>4.9700000000000001E-2</v>
      </c>
      <c r="D30">
        <v>5.1200000000000002E-2</v>
      </c>
      <c r="E30">
        <v>5.0900000000000001E-2</v>
      </c>
      <c r="F30">
        <v>4.2599999999999999E-2</v>
      </c>
      <c r="G30">
        <v>4.1500000000000002E-2</v>
      </c>
      <c r="H30">
        <v>4.0300000000000002E-2</v>
      </c>
      <c r="I30">
        <v>5.1799999999999999E-2</v>
      </c>
      <c r="J30">
        <v>5.28E-2</v>
      </c>
      <c r="K30">
        <v>5.4800000000000001E-2</v>
      </c>
      <c r="L30">
        <v>4.1200000000000001E-2</v>
      </c>
      <c r="M30">
        <v>4.1500000000000002E-2</v>
      </c>
      <c r="N30">
        <v>4.5600000000000002E-2</v>
      </c>
      <c r="P30">
        <v>3.0499999999999999E-2</v>
      </c>
      <c r="Q30">
        <v>3.0599999999999999E-2</v>
      </c>
      <c r="R30">
        <v>3.0800000000000001E-2</v>
      </c>
      <c r="S30">
        <v>3.0800000000000001E-2</v>
      </c>
      <c r="T30">
        <v>3.0700000000000002E-2</v>
      </c>
      <c r="U30">
        <v>3.09E-2</v>
      </c>
      <c r="V30">
        <v>3.0599999999999999E-2</v>
      </c>
      <c r="W30">
        <v>3.1199999999999999E-2</v>
      </c>
      <c r="X30">
        <v>3.0599999999999999E-2</v>
      </c>
      <c r="Y30">
        <v>3.04E-2</v>
      </c>
      <c r="Z30">
        <v>3.0700000000000002E-2</v>
      </c>
      <c r="AA30">
        <v>3.04E-2</v>
      </c>
    </row>
    <row r="31" spans="1:27">
      <c r="C31">
        <v>4.6600000000000003E-2</v>
      </c>
      <c r="D31">
        <v>4.5100000000000001E-2</v>
      </c>
      <c r="E31">
        <v>4.7600000000000003E-2</v>
      </c>
      <c r="F31">
        <v>4.1599999999999998E-2</v>
      </c>
      <c r="G31">
        <v>4.3400000000000001E-2</v>
      </c>
      <c r="H31">
        <v>4.2900000000000001E-2</v>
      </c>
      <c r="I31">
        <v>4.9200000000000001E-2</v>
      </c>
      <c r="J31">
        <v>4.4999999999999998E-2</v>
      </c>
      <c r="K31">
        <v>4.8599999999999997E-2</v>
      </c>
      <c r="L31">
        <v>4.2700000000000002E-2</v>
      </c>
      <c r="M31">
        <v>4.3700000000000003E-2</v>
      </c>
      <c r="N31">
        <v>4.6100000000000002E-2</v>
      </c>
      <c r="P31">
        <v>3.1199999999999999E-2</v>
      </c>
      <c r="Q31">
        <v>3.09E-2</v>
      </c>
      <c r="R31">
        <v>3.0800000000000001E-2</v>
      </c>
      <c r="S31">
        <v>3.09E-2</v>
      </c>
      <c r="T31">
        <v>3.1199999999999999E-2</v>
      </c>
      <c r="U31">
        <v>3.0800000000000001E-2</v>
      </c>
      <c r="V31">
        <v>3.0300000000000001E-2</v>
      </c>
      <c r="W31">
        <v>3.0800000000000001E-2</v>
      </c>
      <c r="X31">
        <v>3.1300000000000001E-2</v>
      </c>
      <c r="Y31">
        <v>3.1E-2</v>
      </c>
      <c r="Z31">
        <v>3.04E-2</v>
      </c>
      <c r="AA31">
        <v>3.1E-2</v>
      </c>
    </row>
    <row r="32" spans="1:27">
      <c r="C32">
        <v>4.2900000000000001E-2</v>
      </c>
      <c r="D32">
        <v>4.4299999999999999E-2</v>
      </c>
      <c r="E32">
        <v>4.2900000000000001E-2</v>
      </c>
      <c r="F32">
        <v>4.24E-2</v>
      </c>
      <c r="G32">
        <v>4.2200000000000001E-2</v>
      </c>
      <c r="H32">
        <v>4.2299999999999997E-2</v>
      </c>
      <c r="I32">
        <v>4.8099999999999997E-2</v>
      </c>
      <c r="J32">
        <v>4.8099999999999997E-2</v>
      </c>
      <c r="K32">
        <v>4.7100000000000003E-2</v>
      </c>
      <c r="L32">
        <v>4.4600000000000001E-2</v>
      </c>
      <c r="M32">
        <v>4.4999999999999998E-2</v>
      </c>
      <c r="N32">
        <v>4.4699999999999997E-2</v>
      </c>
      <c r="P32">
        <v>3.0599999999999999E-2</v>
      </c>
      <c r="Q32">
        <v>3.1E-2</v>
      </c>
      <c r="R32">
        <v>3.0800000000000001E-2</v>
      </c>
      <c r="S32">
        <v>3.1199999999999999E-2</v>
      </c>
      <c r="T32">
        <v>3.1199999999999999E-2</v>
      </c>
      <c r="U32">
        <v>3.0700000000000002E-2</v>
      </c>
      <c r="V32">
        <v>3.15E-2</v>
      </c>
      <c r="W32">
        <v>3.1300000000000001E-2</v>
      </c>
      <c r="X32">
        <v>3.1199999999999999E-2</v>
      </c>
      <c r="Y32">
        <v>3.0800000000000001E-2</v>
      </c>
      <c r="Z32">
        <v>3.1099999999999999E-2</v>
      </c>
      <c r="AA32">
        <v>3.1199999999999999E-2</v>
      </c>
    </row>
    <row r="34" spans="1:14">
      <c r="C34">
        <v>1</v>
      </c>
      <c r="D34">
        <v>2</v>
      </c>
      <c r="E34">
        <v>3</v>
      </c>
      <c r="F34">
        <v>4</v>
      </c>
      <c r="G34">
        <v>5</v>
      </c>
      <c r="H34">
        <v>6</v>
      </c>
      <c r="I34">
        <v>7</v>
      </c>
      <c r="J34">
        <v>8</v>
      </c>
      <c r="K34">
        <v>9</v>
      </c>
      <c r="L34">
        <v>10</v>
      </c>
      <c r="M34">
        <v>11</v>
      </c>
      <c r="N34">
        <v>12</v>
      </c>
    </row>
    <row r="35" spans="1:14">
      <c r="C35">
        <v>1.18E-2</v>
      </c>
      <c r="D35">
        <v>1.0699999999999901E-2</v>
      </c>
      <c r="E35">
        <v>1.0500000000000001E-2</v>
      </c>
      <c r="F35">
        <v>1.22999999999999E-2</v>
      </c>
      <c r="G35">
        <v>1.26E-2</v>
      </c>
      <c r="H35">
        <v>1.29E-2</v>
      </c>
      <c r="I35">
        <v>1.27999999999999E-2</v>
      </c>
      <c r="J35">
        <v>1.3299999999999999E-2</v>
      </c>
      <c r="K35">
        <v>1.26E-2</v>
      </c>
      <c r="L35">
        <v>1.3199999999999899E-2</v>
      </c>
      <c r="M35">
        <v>1.4899999999999899E-2</v>
      </c>
      <c r="N35">
        <v>1.9E-2</v>
      </c>
    </row>
    <row r="36" spans="1:14">
      <c r="C36">
        <v>1.16999999999999E-2</v>
      </c>
      <c r="D36">
        <v>1.09E-2</v>
      </c>
      <c r="E36">
        <v>1.0699999999999901E-2</v>
      </c>
      <c r="F36">
        <v>1.21999999999999E-2</v>
      </c>
      <c r="G36">
        <v>1.29E-2</v>
      </c>
      <c r="H36">
        <v>1.0999999999999999E-2</v>
      </c>
      <c r="I36">
        <v>1.2999999999999999E-2</v>
      </c>
      <c r="J36">
        <v>1.4200000000000001E-2</v>
      </c>
      <c r="K36">
        <v>1.3100000000000001E-2</v>
      </c>
      <c r="L36">
        <v>1.77E-2</v>
      </c>
      <c r="M36">
        <v>1.5599999999999999E-2</v>
      </c>
      <c r="N36">
        <v>1.5599999999999999E-2</v>
      </c>
    </row>
    <row r="37" spans="1:14">
      <c r="C37">
        <v>8.9099999999999999E-2</v>
      </c>
      <c r="D37">
        <v>9.2799999999999994E-2</v>
      </c>
      <c r="E37">
        <v>9.6799999999999997E-2</v>
      </c>
      <c r="F37">
        <v>1.0099999999999901E-2</v>
      </c>
      <c r="G37">
        <v>1.72E-2</v>
      </c>
      <c r="H37">
        <v>1.0599999999999899E-2</v>
      </c>
      <c r="I37">
        <v>0.1036</v>
      </c>
      <c r="J37">
        <v>9.9199999999999997E-2</v>
      </c>
      <c r="K37">
        <v>0.1089</v>
      </c>
      <c r="L37">
        <v>1.5100000000000001E-2</v>
      </c>
      <c r="M37">
        <v>1.72E-2</v>
      </c>
      <c r="N37">
        <v>1.4200000000000001E-2</v>
      </c>
    </row>
    <row r="38" spans="1:14">
      <c r="C38">
        <v>4.8899999999999999E-2</v>
      </c>
      <c r="D38">
        <v>5.21E-2</v>
      </c>
      <c r="E38">
        <v>5.4099999999999898E-2</v>
      </c>
      <c r="F38">
        <v>9.4999999999999894E-3</v>
      </c>
      <c r="G38">
        <v>1.01E-2</v>
      </c>
      <c r="H38">
        <v>1.0500000000000001E-2</v>
      </c>
      <c r="I38">
        <v>5.57E-2</v>
      </c>
      <c r="J38">
        <v>5.6000000000000001E-2</v>
      </c>
      <c r="K38">
        <v>5.6599999999999998E-2</v>
      </c>
      <c r="L38">
        <v>1.0599999999999899E-2</v>
      </c>
      <c r="M38">
        <v>1.2500000000000001E-2</v>
      </c>
      <c r="N38">
        <v>9.8999999999999904E-3</v>
      </c>
    </row>
    <row r="39" spans="1:14">
      <c r="C39">
        <v>2.7799999999999998E-2</v>
      </c>
      <c r="D39">
        <v>3.3299999999999899E-2</v>
      </c>
      <c r="E39">
        <v>3.0300000000000001E-2</v>
      </c>
      <c r="F39">
        <v>1.09999999999999E-2</v>
      </c>
      <c r="G39">
        <v>1.06E-2</v>
      </c>
      <c r="H39">
        <v>1.0699999999999999E-2</v>
      </c>
      <c r="I39">
        <v>3.2599999999999997E-2</v>
      </c>
      <c r="J39">
        <v>3.2500000000000001E-2</v>
      </c>
      <c r="K39">
        <v>3.56E-2</v>
      </c>
      <c r="L39">
        <v>1.10999999999999E-2</v>
      </c>
      <c r="M39">
        <v>1.0999999999999999E-2</v>
      </c>
      <c r="N39">
        <v>1.21E-2</v>
      </c>
    </row>
    <row r="40" spans="1:14">
      <c r="C40">
        <v>1.9199999999999998E-2</v>
      </c>
      <c r="D40">
        <v>2.06E-2</v>
      </c>
      <c r="E40">
        <v>2.01E-2</v>
      </c>
      <c r="F40">
        <v>1.1799999999999901E-2</v>
      </c>
      <c r="G40">
        <v>1.0800000000000001E-2</v>
      </c>
      <c r="H40">
        <v>9.4000000000000004E-3</v>
      </c>
      <c r="I40">
        <v>2.12E-2</v>
      </c>
      <c r="J40">
        <v>2.1600000000000001E-2</v>
      </c>
      <c r="K40">
        <v>2.4199999999999999E-2</v>
      </c>
      <c r="L40">
        <v>1.0800000000000001E-2</v>
      </c>
      <c r="M40">
        <v>1.0800000000000001E-2</v>
      </c>
      <c r="N40">
        <v>1.52E-2</v>
      </c>
    </row>
    <row r="41" spans="1:14">
      <c r="C41">
        <v>1.54E-2</v>
      </c>
      <c r="D41">
        <v>1.4200000000000001E-2</v>
      </c>
      <c r="E41">
        <v>1.6799999999999999E-2</v>
      </c>
      <c r="F41">
        <v>1.0699999999999901E-2</v>
      </c>
      <c r="G41">
        <v>1.2200000000000001E-2</v>
      </c>
      <c r="H41">
        <v>1.21E-2</v>
      </c>
      <c r="I41">
        <v>1.89E-2</v>
      </c>
      <c r="J41">
        <v>1.41999999999999E-2</v>
      </c>
      <c r="K41">
        <v>1.7299999999999899E-2</v>
      </c>
      <c r="L41">
        <v>1.17E-2</v>
      </c>
      <c r="M41">
        <v>1.3299999999999999E-2</v>
      </c>
      <c r="N41">
        <v>1.5100000000000001E-2</v>
      </c>
    </row>
    <row r="42" spans="1:14">
      <c r="C42">
        <v>1.23E-2</v>
      </c>
      <c r="D42">
        <v>1.3299999999999999E-2</v>
      </c>
      <c r="E42">
        <v>1.21E-2</v>
      </c>
      <c r="F42">
        <v>1.12E-2</v>
      </c>
      <c r="G42">
        <v>1.0999999999999999E-2</v>
      </c>
      <c r="H42">
        <v>1.15999999999999E-2</v>
      </c>
      <c r="I42">
        <v>1.65999999999999E-2</v>
      </c>
      <c r="J42">
        <v>1.6799999999999898E-2</v>
      </c>
      <c r="K42">
        <v>1.5900000000000001E-2</v>
      </c>
      <c r="L42">
        <v>1.38E-2</v>
      </c>
      <c r="M42">
        <v>1.3899999999999999E-2</v>
      </c>
      <c r="N42">
        <v>1.3499999999999899E-2</v>
      </c>
    </row>
    <row r="43" spans="1:14">
      <c r="A43" t="s">
        <v>24</v>
      </c>
    </row>
    <row r="44" spans="1:14">
      <c r="A44" t="s">
        <v>28</v>
      </c>
    </row>
  </sheetData>
  <phoneticPr fontId="1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4"/>
  <sheetViews>
    <sheetView workbookViewId="0">
      <selection activeCell="R45" sqref="R45"/>
    </sheetView>
  </sheetViews>
  <sheetFormatPr defaultRowHeight="10.5"/>
  <sheetData>
    <row r="1" spans="1:1">
      <c r="A1" t="s">
        <v>0</v>
      </c>
    </row>
    <row r="2" spans="1:1">
      <c r="A2" t="s">
        <v>1</v>
      </c>
    </row>
    <row r="3" spans="1:1">
      <c r="A3" t="s">
        <v>2</v>
      </c>
    </row>
    <row r="6" spans="1:1">
      <c r="A6" t="s">
        <v>3</v>
      </c>
    </row>
    <row r="7" spans="1:1">
      <c r="A7" t="s">
        <v>4</v>
      </c>
    </row>
    <row r="8" spans="1:1">
      <c r="A8" t="s">
        <v>5</v>
      </c>
    </row>
    <row r="9" spans="1:1">
      <c r="A9" t="s">
        <v>6</v>
      </c>
    </row>
    <row r="10" spans="1:1">
      <c r="A10" t="s">
        <v>7</v>
      </c>
    </row>
    <row r="11" spans="1:1">
      <c r="A11" t="s">
        <v>8</v>
      </c>
    </row>
    <row r="13" spans="1:1">
      <c r="A13" t="s">
        <v>9</v>
      </c>
    </row>
    <row r="15" spans="1:1">
      <c r="A15" t="s">
        <v>10</v>
      </c>
    </row>
    <row r="16" spans="1:1">
      <c r="A16" t="s">
        <v>11</v>
      </c>
    </row>
    <row r="17" spans="1:27">
      <c r="A17" t="s">
        <v>12</v>
      </c>
    </row>
    <row r="19" spans="1:27">
      <c r="A19" t="s">
        <v>13</v>
      </c>
    </row>
    <row r="20" spans="1:27">
      <c r="A20" t="s">
        <v>14</v>
      </c>
    </row>
    <row r="22" spans="1:27">
      <c r="A22" t="s">
        <v>15</v>
      </c>
    </row>
    <row r="23" spans="1:27">
      <c r="A23" t="s">
        <v>16</v>
      </c>
      <c r="B23" t="s">
        <v>17</v>
      </c>
      <c r="C23">
        <v>1.3</v>
      </c>
      <c r="D23" t="s">
        <v>18</v>
      </c>
      <c r="E23" t="s">
        <v>19</v>
      </c>
      <c r="F23" t="s">
        <v>20</v>
      </c>
      <c r="G23" t="s">
        <v>21</v>
      </c>
      <c r="H23" t="b">
        <v>0</v>
      </c>
      <c r="I23">
        <v>1</v>
      </c>
      <c r="O23">
        <v>2</v>
      </c>
      <c r="P23" t="s">
        <v>22</v>
      </c>
      <c r="Q23">
        <v>1</v>
      </c>
      <c r="R23">
        <v>12</v>
      </c>
      <c r="S23">
        <v>96</v>
      </c>
      <c r="T23">
        <v>1</v>
      </c>
      <c r="U23">
        <v>8</v>
      </c>
    </row>
    <row r="24" spans="1:27">
      <c r="B24" t="s">
        <v>23</v>
      </c>
      <c r="C24">
        <v>1</v>
      </c>
      <c r="D24">
        <v>2</v>
      </c>
      <c r="E24">
        <v>3</v>
      </c>
      <c r="F24">
        <v>4</v>
      </c>
      <c r="G24">
        <v>5</v>
      </c>
      <c r="H24">
        <v>6</v>
      </c>
      <c r="I24">
        <v>7</v>
      </c>
      <c r="J24">
        <v>8</v>
      </c>
      <c r="K24">
        <v>9</v>
      </c>
      <c r="L24">
        <v>10</v>
      </c>
      <c r="M24">
        <v>11</v>
      </c>
      <c r="N24">
        <v>12</v>
      </c>
      <c r="P24">
        <v>1</v>
      </c>
      <c r="Q24">
        <v>2</v>
      </c>
      <c r="R24">
        <v>3</v>
      </c>
      <c r="S24">
        <v>4</v>
      </c>
      <c r="T24">
        <v>5</v>
      </c>
      <c r="U24">
        <v>6</v>
      </c>
      <c r="V24">
        <v>7</v>
      </c>
      <c r="W24">
        <v>8</v>
      </c>
      <c r="X24">
        <v>9</v>
      </c>
      <c r="Y24">
        <v>10</v>
      </c>
      <c r="Z24">
        <v>11</v>
      </c>
      <c r="AA24">
        <v>12</v>
      </c>
    </row>
    <row r="25" spans="1:27">
      <c r="B25">
        <v>26.5</v>
      </c>
      <c r="C25">
        <v>4.53E-2</v>
      </c>
      <c r="D25">
        <v>4.3099999999999999E-2</v>
      </c>
      <c r="E25">
        <v>4.3099999999999999E-2</v>
      </c>
      <c r="F25">
        <v>4.5900000000000003E-2</v>
      </c>
      <c r="G25">
        <v>4.3299999999999998E-2</v>
      </c>
      <c r="H25">
        <v>4.5199999999999997E-2</v>
      </c>
      <c r="I25">
        <v>0</v>
      </c>
      <c r="J25">
        <v>1E-4</v>
      </c>
      <c r="K25">
        <v>0</v>
      </c>
      <c r="L25">
        <v>1E-4</v>
      </c>
      <c r="M25">
        <v>0</v>
      </c>
      <c r="N25">
        <v>-1E-4</v>
      </c>
      <c r="P25">
        <v>3.09E-2</v>
      </c>
      <c r="Q25">
        <v>3.04E-2</v>
      </c>
      <c r="R25">
        <v>3.0700000000000002E-2</v>
      </c>
      <c r="S25">
        <v>3.04E-2</v>
      </c>
      <c r="T25">
        <v>3.0300000000000001E-2</v>
      </c>
      <c r="U25">
        <v>3.0499999999999999E-2</v>
      </c>
      <c r="V25">
        <v>-1E-4</v>
      </c>
      <c r="W25">
        <v>-1E-4</v>
      </c>
      <c r="X25">
        <v>-1E-4</v>
      </c>
      <c r="Y25">
        <v>0</v>
      </c>
      <c r="Z25">
        <v>-1E-4</v>
      </c>
      <c r="AA25">
        <v>0</v>
      </c>
    </row>
    <row r="26" spans="1:27">
      <c r="C26">
        <v>4.5699999999999998E-2</v>
      </c>
      <c r="D26">
        <v>4.6399999999999997E-2</v>
      </c>
      <c r="E26">
        <v>4.5900000000000003E-2</v>
      </c>
      <c r="F26">
        <v>4.53E-2</v>
      </c>
      <c r="G26">
        <v>4.5699999999999998E-2</v>
      </c>
      <c r="H26">
        <v>4.8599999999999997E-2</v>
      </c>
      <c r="I26">
        <v>-1E-4</v>
      </c>
      <c r="J26">
        <v>0</v>
      </c>
      <c r="K26">
        <v>1E-4</v>
      </c>
      <c r="L26">
        <v>1E-4</v>
      </c>
      <c r="M26">
        <v>0</v>
      </c>
      <c r="N26">
        <v>0</v>
      </c>
      <c r="P26">
        <v>3.1199999999999999E-2</v>
      </c>
      <c r="Q26">
        <v>3.09E-2</v>
      </c>
      <c r="R26">
        <v>3.0800000000000001E-2</v>
      </c>
      <c r="S26">
        <v>3.0599999999999999E-2</v>
      </c>
      <c r="T26">
        <v>3.0599999999999999E-2</v>
      </c>
      <c r="U26">
        <v>3.0499999999999999E-2</v>
      </c>
      <c r="V26">
        <v>0</v>
      </c>
      <c r="W26">
        <v>0</v>
      </c>
      <c r="X26">
        <v>0</v>
      </c>
      <c r="Y26">
        <v>0</v>
      </c>
      <c r="Z26">
        <v>0</v>
      </c>
      <c r="AA26">
        <v>0</v>
      </c>
    </row>
    <row r="27" spans="1:27">
      <c r="C27">
        <v>0.1371</v>
      </c>
      <c r="D27">
        <v>0.1361</v>
      </c>
      <c r="E27">
        <v>0.1343</v>
      </c>
      <c r="F27">
        <v>4.2200000000000001E-2</v>
      </c>
      <c r="G27">
        <v>4.3299999999999998E-2</v>
      </c>
      <c r="H27">
        <v>4.5499999999999999E-2</v>
      </c>
      <c r="I27">
        <v>-1E-4</v>
      </c>
      <c r="J27">
        <v>-1E-4</v>
      </c>
      <c r="K27">
        <v>-1E-4</v>
      </c>
      <c r="L27">
        <v>-1E-4</v>
      </c>
      <c r="M27">
        <v>1E-4</v>
      </c>
      <c r="N27">
        <v>0</v>
      </c>
      <c r="P27">
        <v>3.0499999999999999E-2</v>
      </c>
      <c r="Q27">
        <v>3.09E-2</v>
      </c>
      <c r="R27">
        <v>3.0800000000000001E-2</v>
      </c>
      <c r="S27">
        <v>3.0499999999999999E-2</v>
      </c>
      <c r="T27">
        <v>3.1699999999999999E-2</v>
      </c>
      <c r="U27">
        <v>3.1099999999999999E-2</v>
      </c>
      <c r="V27">
        <v>0</v>
      </c>
      <c r="W27">
        <v>0</v>
      </c>
      <c r="X27">
        <v>0</v>
      </c>
      <c r="Y27">
        <v>0</v>
      </c>
      <c r="Z27">
        <v>0</v>
      </c>
      <c r="AA27">
        <v>-1E-4</v>
      </c>
    </row>
    <row r="28" spans="1:27">
      <c r="C28">
        <v>8.7499999999999994E-2</v>
      </c>
      <c r="D28">
        <v>9.7299999999999998E-2</v>
      </c>
      <c r="E28">
        <v>8.3699999999999997E-2</v>
      </c>
      <c r="F28">
        <v>4.0800000000000003E-2</v>
      </c>
      <c r="G28">
        <v>4.02E-2</v>
      </c>
      <c r="H28">
        <v>4.1099999999999998E-2</v>
      </c>
      <c r="I28">
        <v>-1E-4</v>
      </c>
      <c r="J28">
        <v>-1E-4</v>
      </c>
      <c r="K28">
        <v>0</v>
      </c>
      <c r="L28">
        <v>-1E-4</v>
      </c>
      <c r="M28">
        <v>-1E-4</v>
      </c>
      <c r="N28">
        <v>-2.0000000000000001E-4</v>
      </c>
      <c r="P28">
        <v>3.09E-2</v>
      </c>
      <c r="Q28">
        <v>4.2099999999999999E-2</v>
      </c>
      <c r="R28">
        <v>3.0800000000000001E-2</v>
      </c>
      <c r="S28">
        <v>3.0599999999999999E-2</v>
      </c>
      <c r="T28">
        <v>3.0499999999999999E-2</v>
      </c>
      <c r="U28">
        <v>3.09E-2</v>
      </c>
      <c r="V28">
        <v>2.0000000000000001E-4</v>
      </c>
      <c r="W28">
        <v>0</v>
      </c>
      <c r="X28">
        <v>1E-4</v>
      </c>
      <c r="Y28">
        <v>1E-4</v>
      </c>
      <c r="Z28">
        <v>1E-4</v>
      </c>
      <c r="AA28">
        <v>0</v>
      </c>
    </row>
    <row r="29" spans="1:27">
      <c r="C29">
        <v>6.6500000000000004E-2</v>
      </c>
      <c r="D29">
        <v>6.3600000000000004E-2</v>
      </c>
      <c r="E29">
        <v>6.3600000000000004E-2</v>
      </c>
      <c r="F29">
        <v>4.2900000000000001E-2</v>
      </c>
      <c r="G29">
        <v>4.0399999999999998E-2</v>
      </c>
      <c r="H29">
        <v>4.3299999999999998E-2</v>
      </c>
      <c r="I29">
        <v>-1E-4</v>
      </c>
      <c r="J29">
        <v>-2.9999999999999997E-4</v>
      </c>
      <c r="K29">
        <v>-1E-4</v>
      </c>
      <c r="L29">
        <v>-1E-4</v>
      </c>
      <c r="M29">
        <v>-1E-4</v>
      </c>
      <c r="N29">
        <v>-1E-4</v>
      </c>
      <c r="P29">
        <v>3.1E-2</v>
      </c>
      <c r="Q29">
        <v>3.1E-2</v>
      </c>
      <c r="R29">
        <v>3.1099999999999999E-2</v>
      </c>
      <c r="S29">
        <v>3.1399999999999997E-2</v>
      </c>
      <c r="T29">
        <v>3.09E-2</v>
      </c>
      <c r="U29">
        <v>3.0800000000000001E-2</v>
      </c>
      <c r="V29">
        <v>1E-4</v>
      </c>
      <c r="W29">
        <v>1E-4</v>
      </c>
      <c r="X29">
        <v>2.0000000000000001E-4</v>
      </c>
      <c r="Y29">
        <v>1E-4</v>
      </c>
      <c r="Z29">
        <v>1E-4</v>
      </c>
      <c r="AA29">
        <v>1E-4</v>
      </c>
    </row>
    <row r="30" spans="1:27">
      <c r="C30">
        <v>5.4100000000000002E-2</v>
      </c>
      <c r="D30">
        <v>5.3400000000000003E-2</v>
      </c>
      <c r="E30">
        <v>5.3499999999999999E-2</v>
      </c>
      <c r="F30">
        <v>4.1700000000000001E-2</v>
      </c>
      <c r="G30">
        <v>4.07E-2</v>
      </c>
      <c r="H30">
        <v>4.24E-2</v>
      </c>
      <c r="I30">
        <v>-1E-4</v>
      </c>
      <c r="J30">
        <v>-2.0000000000000001E-4</v>
      </c>
      <c r="K30">
        <v>-2.0000000000000001E-4</v>
      </c>
      <c r="L30">
        <v>-1E-4</v>
      </c>
      <c r="M30">
        <v>-1E-4</v>
      </c>
      <c r="N30">
        <v>-2.0000000000000001E-4</v>
      </c>
      <c r="P30">
        <v>3.1099999999999999E-2</v>
      </c>
      <c r="Q30">
        <v>3.1099999999999999E-2</v>
      </c>
      <c r="R30">
        <v>3.1E-2</v>
      </c>
      <c r="S30">
        <v>3.1399999999999997E-2</v>
      </c>
      <c r="T30">
        <v>3.0800000000000001E-2</v>
      </c>
      <c r="U30">
        <v>3.0599999999999999E-2</v>
      </c>
      <c r="V30">
        <v>1E-4</v>
      </c>
      <c r="W30">
        <v>1E-4</v>
      </c>
      <c r="X30">
        <v>2.0000000000000001E-4</v>
      </c>
      <c r="Y30">
        <v>1E-4</v>
      </c>
      <c r="Z30">
        <v>1E-4</v>
      </c>
      <c r="AA30">
        <v>1E-4</v>
      </c>
    </row>
    <row r="31" spans="1:27">
      <c r="C31">
        <v>4.82E-2</v>
      </c>
      <c r="D31">
        <v>5.11E-2</v>
      </c>
      <c r="E31">
        <v>4.9399999999999999E-2</v>
      </c>
      <c r="F31">
        <v>4.5499999999999999E-2</v>
      </c>
      <c r="G31">
        <v>4.5199999999999997E-2</v>
      </c>
      <c r="H31">
        <v>4.3700000000000003E-2</v>
      </c>
      <c r="I31">
        <v>0</v>
      </c>
      <c r="J31">
        <v>-1E-4</v>
      </c>
      <c r="K31">
        <v>0</v>
      </c>
      <c r="L31">
        <v>0</v>
      </c>
      <c r="M31">
        <v>0</v>
      </c>
      <c r="N31">
        <v>-1E-4</v>
      </c>
      <c r="P31">
        <v>3.09E-2</v>
      </c>
      <c r="Q31">
        <v>3.1E-2</v>
      </c>
      <c r="R31">
        <v>3.0700000000000002E-2</v>
      </c>
      <c r="S31">
        <v>3.3799999999999997E-2</v>
      </c>
      <c r="T31">
        <v>3.09E-2</v>
      </c>
      <c r="U31">
        <v>3.04E-2</v>
      </c>
      <c r="V31">
        <v>2.9999999999999997E-4</v>
      </c>
      <c r="W31">
        <v>2.0000000000000001E-4</v>
      </c>
      <c r="X31">
        <v>2.0000000000000001E-4</v>
      </c>
      <c r="Y31">
        <v>2.0000000000000001E-4</v>
      </c>
      <c r="Z31">
        <v>2.9999999999999997E-4</v>
      </c>
      <c r="AA31">
        <v>2.9999999999999997E-4</v>
      </c>
    </row>
    <row r="32" spans="1:27">
      <c r="C32">
        <v>4.6600000000000003E-2</v>
      </c>
      <c r="D32">
        <v>4.9200000000000001E-2</v>
      </c>
      <c r="E32">
        <v>4.6300000000000001E-2</v>
      </c>
      <c r="F32">
        <v>4.3499999999999997E-2</v>
      </c>
      <c r="G32">
        <v>5.8000000000000003E-2</v>
      </c>
      <c r="H32">
        <v>4.41E-2</v>
      </c>
      <c r="I32">
        <v>0</v>
      </c>
      <c r="J32">
        <v>0</v>
      </c>
      <c r="K32">
        <v>-1E-4</v>
      </c>
      <c r="L32">
        <v>0</v>
      </c>
      <c r="M32">
        <v>-1E-4</v>
      </c>
      <c r="N32">
        <v>-1E-4</v>
      </c>
      <c r="P32">
        <v>3.0700000000000002E-2</v>
      </c>
      <c r="Q32">
        <v>3.2199999999999999E-2</v>
      </c>
      <c r="R32">
        <v>3.0300000000000001E-2</v>
      </c>
      <c r="S32">
        <v>3.0599999999999999E-2</v>
      </c>
      <c r="T32">
        <v>4.1599999999999998E-2</v>
      </c>
      <c r="U32">
        <v>3.04E-2</v>
      </c>
      <c r="V32">
        <v>2.9999999999999997E-4</v>
      </c>
      <c r="W32">
        <v>4.0000000000000002E-4</v>
      </c>
      <c r="X32">
        <v>2.9999999999999997E-4</v>
      </c>
      <c r="Y32">
        <v>4.0000000000000002E-4</v>
      </c>
      <c r="Z32">
        <v>2.9999999999999997E-4</v>
      </c>
      <c r="AA32">
        <v>2.0000000000000001E-4</v>
      </c>
    </row>
    <row r="34" spans="1:14">
      <c r="C34">
        <v>1</v>
      </c>
      <c r="D34">
        <v>2</v>
      </c>
      <c r="E34">
        <v>3</v>
      </c>
      <c r="F34">
        <v>4</v>
      </c>
      <c r="G34">
        <v>5</v>
      </c>
      <c r="H34">
        <v>6</v>
      </c>
      <c r="I34">
        <v>7</v>
      </c>
      <c r="J34">
        <v>8</v>
      </c>
      <c r="K34">
        <v>9</v>
      </c>
      <c r="L34">
        <v>10</v>
      </c>
      <c r="M34">
        <v>11</v>
      </c>
      <c r="N34">
        <v>12</v>
      </c>
    </row>
    <row r="35" spans="1:14">
      <c r="C35">
        <v>1.44E-2</v>
      </c>
      <c r="D35">
        <v>1.2699999999999999E-2</v>
      </c>
      <c r="E35">
        <v>1.2399999999999901E-2</v>
      </c>
      <c r="F35">
        <v>1.55E-2</v>
      </c>
      <c r="G35">
        <v>1.2999999999999901E-2</v>
      </c>
      <c r="H35">
        <v>1.4699999999999901E-2</v>
      </c>
      <c r="I35">
        <v>1E-4</v>
      </c>
      <c r="J35">
        <v>2.0000000000000001E-4</v>
      </c>
      <c r="K35">
        <v>1E-4</v>
      </c>
      <c r="L35">
        <v>1E-4</v>
      </c>
      <c r="M35">
        <v>1E-4</v>
      </c>
      <c r="N35">
        <v>-1E-4</v>
      </c>
    </row>
    <row r="36" spans="1:14">
      <c r="C36">
        <v>1.44999999999999E-2</v>
      </c>
      <c r="D36">
        <v>1.5499999999999899E-2</v>
      </c>
      <c r="E36">
        <v>1.5100000000000001E-2</v>
      </c>
      <c r="F36">
        <v>1.47E-2</v>
      </c>
      <c r="G36">
        <v>1.50999999999999E-2</v>
      </c>
      <c r="H36">
        <v>1.8099999999999901E-2</v>
      </c>
      <c r="I36">
        <v>-1E-4</v>
      </c>
      <c r="J36">
        <v>0</v>
      </c>
      <c r="K36">
        <v>1E-4</v>
      </c>
      <c r="L36">
        <v>1E-4</v>
      </c>
      <c r="M36">
        <v>0</v>
      </c>
      <c r="N36">
        <v>0</v>
      </c>
    </row>
    <row r="37" spans="1:14">
      <c r="C37">
        <v>0.1066</v>
      </c>
      <c r="D37">
        <v>0.1052</v>
      </c>
      <c r="E37">
        <v>0.10349999999999999</v>
      </c>
      <c r="F37">
        <v>1.17E-2</v>
      </c>
      <c r="G37">
        <v>1.1599999999999999E-2</v>
      </c>
      <c r="H37">
        <v>1.44E-2</v>
      </c>
      <c r="I37">
        <v>-1E-4</v>
      </c>
      <c r="J37">
        <v>-1E-4</v>
      </c>
      <c r="K37">
        <v>-1E-4</v>
      </c>
      <c r="L37">
        <v>-1E-4</v>
      </c>
      <c r="M37">
        <v>1E-4</v>
      </c>
      <c r="N37">
        <v>1E-4</v>
      </c>
    </row>
    <row r="38" spans="1:14">
      <c r="C38">
        <v>5.6599999999999998E-2</v>
      </c>
      <c r="D38">
        <v>5.5199999999999999E-2</v>
      </c>
      <c r="E38">
        <v>5.2899999999999898E-2</v>
      </c>
      <c r="F38">
        <v>1.0200000000000001E-2</v>
      </c>
      <c r="G38">
        <v>9.7000000000000003E-3</v>
      </c>
      <c r="H38">
        <v>1.01999999999999E-2</v>
      </c>
      <c r="I38">
        <v>-2.9999999999999997E-4</v>
      </c>
      <c r="J38">
        <v>-1E-4</v>
      </c>
      <c r="K38">
        <v>-1E-4</v>
      </c>
      <c r="L38">
        <v>-2.0000000000000001E-4</v>
      </c>
      <c r="M38">
        <v>-2.0000000000000001E-4</v>
      </c>
      <c r="N38">
        <v>-2.0000000000000001E-4</v>
      </c>
    </row>
    <row r="39" spans="1:14">
      <c r="C39">
        <v>3.5499999999999997E-2</v>
      </c>
      <c r="D39">
        <v>3.2599999999999997E-2</v>
      </c>
      <c r="E39">
        <v>3.2500000000000001E-2</v>
      </c>
      <c r="F39">
        <v>1.15E-2</v>
      </c>
      <c r="G39">
        <v>9.4999999999999894E-3</v>
      </c>
      <c r="H39">
        <v>1.24999999999999E-2</v>
      </c>
      <c r="I39">
        <v>-2.0000000000000001E-4</v>
      </c>
      <c r="J39">
        <v>-3.9999999999999899E-4</v>
      </c>
      <c r="K39">
        <v>-2.9999999999999997E-4</v>
      </c>
      <c r="L39">
        <v>-2.0000000000000001E-4</v>
      </c>
      <c r="M39">
        <v>-2.0000000000000001E-4</v>
      </c>
      <c r="N39">
        <v>-2.0000000000000001E-4</v>
      </c>
    </row>
    <row r="40" spans="1:14">
      <c r="C40">
        <v>2.3E-2</v>
      </c>
      <c r="D40">
        <v>2.23E-2</v>
      </c>
      <c r="E40">
        <v>2.2499999999999999E-2</v>
      </c>
      <c r="F40">
        <v>1.03E-2</v>
      </c>
      <c r="G40">
        <v>9.8999999999999904E-3</v>
      </c>
      <c r="H40">
        <v>1.18E-2</v>
      </c>
      <c r="I40">
        <v>-2.0000000000000001E-4</v>
      </c>
      <c r="J40">
        <v>-2.9999999999999997E-4</v>
      </c>
      <c r="K40">
        <v>-4.0000000000000002E-4</v>
      </c>
      <c r="L40">
        <v>-2.0000000000000001E-4</v>
      </c>
      <c r="M40">
        <v>-2.0000000000000001E-4</v>
      </c>
      <c r="N40">
        <v>-2.9999999999999997E-4</v>
      </c>
    </row>
    <row r="41" spans="1:14">
      <c r="C41">
        <v>1.7299999999999999E-2</v>
      </c>
      <c r="D41">
        <v>2.01E-2</v>
      </c>
      <c r="E41">
        <v>1.8699999999999901E-2</v>
      </c>
      <c r="F41">
        <v>1.17E-2</v>
      </c>
      <c r="G41">
        <v>1.42999999999999E-2</v>
      </c>
      <c r="H41">
        <v>1.3299999999999999E-2</v>
      </c>
      <c r="I41">
        <v>-2.9999999999999997E-4</v>
      </c>
      <c r="J41">
        <v>-2.9999999999999997E-4</v>
      </c>
      <c r="K41">
        <v>-2.0000000000000001E-4</v>
      </c>
      <c r="L41">
        <v>-2.0000000000000001E-4</v>
      </c>
      <c r="M41">
        <v>-2.9999999999999997E-4</v>
      </c>
      <c r="N41">
        <v>-3.9999999999999899E-4</v>
      </c>
    </row>
    <row r="42" spans="1:14">
      <c r="C42">
        <v>1.5900000000000001E-2</v>
      </c>
      <c r="D42">
        <v>1.7000000000000001E-2</v>
      </c>
      <c r="E42">
        <v>1.6E-2</v>
      </c>
      <c r="F42">
        <v>1.2899999999999899E-2</v>
      </c>
      <c r="G42">
        <v>1.6400000000000001E-2</v>
      </c>
      <c r="H42">
        <v>1.37E-2</v>
      </c>
      <c r="I42">
        <v>-2.9999999999999997E-4</v>
      </c>
      <c r="J42">
        <v>-4.0000000000000002E-4</v>
      </c>
      <c r="K42">
        <v>-3.9999999999999899E-4</v>
      </c>
      <c r="L42">
        <v>-4.0000000000000002E-4</v>
      </c>
      <c r="M42">
        <v>-3.9999999999999899E-4</v>
      </c>
      <c r="N42">
        <v>-2.9999999999999997E-4</v>
      </c>
    </row>
    <row r="43" spans="1:14">
      <c r="A43" t="s">
        <v>24</v>
      </c>
    </row>
    <row r="44" spans="1:14">
      <c r="A44" t="s">
        <v>29</v>
      </c>
    </row>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50"/>
  <sheetViews>
    <sheetView topLeftCell="A13" workbookViewId="0">
      <selection activeCell="T35" sqref="T35:V50"/>
    </sheetView>
  </sheetViews>
  <sheetFormatPr defaultRowHeight="10.5"/>
  <cols>
    <col min="1" max="16384" width="9.33203125" style="52"/>
  </cols>
  <sheetData>
    <row r="1" spans="1:1">
      <c r="A1" s="52" t="s">
        <v>0</v>
      </c>
    </row>
    <row r="2" spans="1:1">
      <c r="A2" s="52" t="s">
        <v>1</v>
      </c>
    </row>
    <row r="3" spans="1:1">
      <c r="A3" s="52" t="s">
        <v>2</v>
      </c>
    </row>
    <row r="6" spans="1:1">
      <c r="A6" s="52" t="s">
        <v>3</v>
      </c>
    </row>
    <row r="7" spans="1:1">
      <c r="A7" s="52" t="s">
        <v>4</v>
      </c>
    </row>
    <row r="8" spans="1:1">
      <c r="A8" s="52" t="s">
        <v>5</v>
      </c>
    </row>
    <row r="9" spans="1:1">
      <c r="A9" s="52" t="s">
        <v>6</v>
      </c>
    </row>
    <row r="10" spans="1:1">
      <c r="A10" s="52" t="s">
        <v>7</v>
      </c>
    </row>
    <row r="11" spans="1:1">
      <c r="A11" s="52" t="s">
        <v>8</v>
      </c>
    </row>
    <row r="13" spans="1:1">
      <c r="A13" s="52" t="s">
        <v>9</v>
      </c>
    </row>
    <row r="15" spans="1:1">
      <c r="A15" s="52" t="s">
        <v>10</v>
      </c>
    </row>
    <row r="16" spans="1:1">
      <c r="A16" s="52" t="s">
        <v>11</v>
      </c>
    </row>
    <row r="17" spans="1:27">
      <c r="A17" s="52" t="s">
        <v>12</v>
      </c>
    </row>
    <row r="19" spans="1:27">
      <c r="A19" s="52" t="s">
        <v>13</v>
      </c>
    </row>
    <row r="20" spans="1:27">
      <c r="A20" s="52" t="s">
        <v>14</v>
      </c>
    </row>
    <row r="22" spans="1:27">
      <c r="A22" s="52" t="s">
        <v>15</v>
      </c>
    </row>
    <row r="23" spans="1:27">
      <c r="A23" s="52" t="s">
        <v>16</v>
      </c>
      <c r="B23" s="52" t="s">
        <v>17</v>
      </c>
      <c r="C23" s="52">
        <v>1.3</v>
      </c>
      <c r="D23" s="52" t="s">
        <v>18</v>
      </c>
      <c r="E23" s="52" t="s">
        <v>19</v>
      </c>
      <c r="F23" s="52" t="s">
        <v>20</v>
      </c>
      <c r="G23" s="52" t="s">
        <v>21</v>
      </c>
      <c r="H23" s="52" t="b">
        <v>0</v>
      </c>
      <c r="I23" s="52">
        <v>1</v>
      </c>
      <c r="O23" s="52">
        <v>2</v>
      </c>
      <c r="P23" s="52" t="s">
        <v>22</v>
      </c>
      <c r="Q23" s="52">
        <v>1</v>
      </c>
      <c r="R23" s="52">
        <v>12</v>
      </c>
      <c r="S23" s="52">
        <v>96</v>
      </c>
      <c r="T23" s="52">
        <v>1</v>
      </c>
      <c r="U23" s="52">
        <v>8</v>
      </c>
    </row>
    <row r="24" spans="1:27">
      <c r="B24" s="52" t="s">
        <v>23</v>
      </c>
      <c r="C24" s="52">
        <v>1</v>
      </c>
      <c r="D24" s="52">
        <v>2</v>
      </c>
      <c r="E24" s="52">
        <v>3</v>
      </c>
      <c r="F24" s="52">
        <v>4</v>
      </c>
      <c r="G24" s="52">
        <v>5</v>
      </c>
      <c r="H24" s="52">
        <v>6</v>
      </c>
      <c r="I24" s="52">
        <v>7</v>
      </c>
      <c r="J24" s="52">
        <v>8</v>
      </c>
      <c r="K24" s="52">
        <v>9</v>
      </c>
      <c r="L24" s="52">
        <v>10</v>
      </c>
      <c r="M24" s="52">
        <v>11</v>
      </c>
      <c r="N24" s="52">
        <v>12</v>
      </c>
      <c r="P24" s="52">
        <v>1</v>
      </c>
      <c r="Q24" s="52">
        <v>2</v>
      </c>
      <c r="R24" s="52">
        <v>3</v>
      </c>
      <c r="S24" s="52">
        <v>4</v>
      </c>
      <c r="T24" s="52">
        <v>5</v>
      </c>
      <c r="U24" s="52">
        <v>6</v>
      </c>
      <c r="V24" s="52">
        <v>7</v>
      </c>
      <c r="W24" s="52">
        <v>8</v>
      </c>
      <c r="X24" s="52">
        <v>9</v>
      </c>
      <c r="Y24" s="52">
        <v>10</v>
      </c>
      <c r="Z24" s="52">
        <v>11</v>
      </c>
      <c r="AA24" s="52">
        <v>12</v>
      </c>
    </row>
    <row r="25" spans="1:27">
      <c r="B25" s="52">
        <v>25.9</v>
      </c>
      <c r="C25" s="52">
        <v>4.1200000000000001E-2</v>
      </c>
      <c r="D25" s="52">
        <v>4.1300000000000003E-2</v>
      </c>
      <c r="E25" s="52">
        <v>3.9E-2</v>
      </c>
      <c r="F25" s="52">
        <v>4.07E-2</v>
      </c>
      <c r="G25" s="52">
        <v>4.19E-2</v>
      </c>
      <c r="H25" s="52">
        <v>4.02E-2</v>
      </c>
      <c r="I25" s="52">
        <v>4.0500000000000001E-2</v>
      </c>
      <c r="J25" s="52">
        <v>3.8300000000000001E-2</v>
      </c>
      <c r="K25" s="52">
        <v>3.9699999999999999E-2</v>
      </c>
      <c r="L25" s="52">
        <v>4.4299999999999999E-2</v>
      </c>
      <c r="M25" s="52">
        <v>3.9800000000000002E-2</v>
      </c>
      <c r="N25" s="52">
        <v>4.4699999999999997E-2</v>
      </c>
      <c r="P25" s="52">
        <v>3.49E-2</v>
      </c>
      <c r="Q25" s="52">
        <v>3.5299999999999998E-2</v>
      </c>
      <c r="R25" s="52">
        <v>3.3799999999999997E-2</v>
      </c>
      <c r="S25" s="52">
        <v>3.3700000000000001E-2</v>
      </c>
      <c r="T25" s="52">
        <v>3.4700000000000002E-2</v>
      </c>
      <c r="U25" s="52">
        <v>3.39E-2</v>
      </c>
      <c r="V25" s="52">
        <v>3.5099999999999999E-2</v>
      </c>
      <c r="W25" s="52">
        <v>3.3700000000000001E-2</v>
      </c>
      <c r="X25" s="52">
        <v>3.4200000000000001E-2</v>
      </c>
      <c r="Y25" s="52">
        <v>3.4200000000000001E-2</v>
      </c>
      <c r="Z25" s="52">
        <v>3.3700000000000001E-2</v>
      </c>
      <c r="AA25" s="52">
        <v>3.8899999999999997E-2</v>
      </c>
    </row>
    <row r="26" spans="1:27">
      <c r="C26" s="52">
        <v>4.1700000000000001E-2</v>
      </c>
      <c r="D26" s="52">
        <v>4.4999999999999998E-2</v>
      </c>
      <c r="E26" s="52">
        <v>3.8699999999999998E-2</v>
      </c>
      <c r="F26" s="52">
        <v>3.9199999999999999E-2</v>
      </c>
      <c r="G26" s="52">
        <v>4.0599999999999997E-2</v>
      </c>
      <c r="H26" s="52">
        <v>4.02E-2</v>
      </c>
      <c r="I26" s="52">
        <v>3.9800000000000002E-2</v>
      </c>
      <c r="J26" s="52">
        <v>3.8899999999999997E-2</v>
      </c>
      <c r="K26" s="52">
        <v>4.1399999999999999E-2</v>
      </c>
      <c r="L26" s="52">
        <v>4.02E-2</v>
      </c>
      <c r="M26" s="52">
        <v>3.9300000000000002E-2</v>
      </c>
      <c r="N26" s="52">
        <v>3.9399999999999998E-2</v>
      </c>
      <c r="P26" s="52">
        <v>3.4700000000000002E-2</v>
      </c>
      <c r="Q26" s="52">
        <v>3.6600000000000001E-2</v>
      </c>
      <c r="R26" s="52">
        <v>3.4200000000000001E-2</v>
      </c>
      <c r="S26" s="52">
        <v>3.32E-2</v>
      </c>
      <c r="T26" s="52">
        <v>3.39E-2</v>
      </c>
      <c r="U26" s="52">
        <v>3.44E-2</v>
      </c>
      <c r="V26" s="52">
        <v>3.39E-2</v>
      </c>
      <c r="W26" s="52">
        <v>3.3399999999999999E-2</v>
      </c>
      <c r="X26" s="52">
        <v>3.5499999999999997E-2</v>
      </c>
      <c r="Y26" s="52">
        <v>3.39E-2</v>
      </c>
      <c r="Z26" s="52">
        <v>3.3399999999999999E-2</v>
      </c>
      <c r="AA26" s="52">
        <v>3.3500000000000002E-2</v>
      </c>
    </row>
    <row r="27" spans="1:27">
      <c r="C27" s="52">
        <v>0.12970000000000001</v>
      </c>
      <c r="D27" s="52">
        <v>0.1431</v>
      </c>
      <c r="E27" s="52">
        <v>0.13439999999999999</v>
      </c>
      <c r="F27" s="52">
        <v>4.0500000000000001E-2</v>
      </c>
      <c r="G27" s="52">
        <v>3.9300000000000002E-2</v>
      </c>
      <c r="H27" s="52">
        <v>3.8600000000000002E-2</v>
      </c>
      <c r="I27" s="52">
        <v>0.13700000000000001</v>
      </c>
      <c r="J27" s="52">
        <v>0.13569999999999999</v>
      </c>
      <c r="K27" s="52">
        <v>0.14019999999999999</v>
      </c>
      <c r="L27" s="52">
        <v>4.0500000000000001E-2</v>
      </c>
      <c r="M27" s="52">
        <v>3.9399999999999998E-2</v>
      </c>
      <c r="N27" s="52">
        <v>3.9800000000000002E-2</v>
      </c>
      <c r="P27" s="52">
        <v>3.6700000000000003E-2</v>
      </c>
      <c r="Q27" s="52">
        <v>3.5099999999999999E-2</v>
      </c>
      <c r="R27" s="52">
        <v>3.4700000000000002E-2</v>
      </c>
      <c r="S27" s="52">
        <v>3.4299999999999997E-2</v>
      </c>
      <c r="T27" s="52">
        <v>3.3000000000000002E-2</v>
      </c>
      <c r="U27" s="52">
        <v>3.32E-2</v>
      </c>
      <c r="V27" s="52">
        <v>3.3099999999999997E-2</v>
      </c>
      <c r="W27" s="52">
        <v>3.39E-2</v>
      </c>
      <c r="X27" s="52">
        <v>3.3599999999999998E-2</v>
      </c>
      <c r="Y27" s="52">
        <v>3.44E-2</v>
      </c>
      <c r="Z27" s="52">
        <v>3.3799999999999997E-2</v>
      </c>
      <c r="AA27" s="52">
        <v>3.4000000000000002E-2</v>
      </c>
    </row>
    <row r="28" spans="1:27">
      <c r="C28" s="52">
        <v>7.7200000000000005E-2</v>
      </c>
      <c r="D28" s="52">
        <v>9.2399999999999996E-2</v>
      </c>
      <c r="E28" s="52">
        <v>8.9300000000000004E-2</v>
      </c>
      <c r="F28" s="52">
        <v>3.95E-2</v>
      </c>
      <c r="G28" s="52">
        <v>3.9100000000000003E-2</v>
      </c>
      <c r="H28" s="52">
        <v>3.8199999999999998E-2</v>
      </c>
      <c r="I28" s="52">
        <v>8.5999999999999993E-2</v>
      </c>
      <c r="J28" s="52">
        <v>0.09</v>
      </c>
      <c r="K28" s="52">
        <v>8.8400000000000006E-2</v>
      </c>
      <c r="L28" s="52">
        <v>4.3700000000000003E-2</v>
      </c>
      <c r="M28" s="52">
        <v>4.0300000000000002E-2</v>
      </c>
      <c r="N28" s="52">
        <v>3.9300000000000002E-2</v>
      </c>
      <c r="P28" s="52">
        <v>3.44E-2</v>
      </c>
      <c r="Q28" s="52">
        <v>3.5499999999999997E-2</v>
      </c>
      <c r="R28" s="52">
        <v>3.3799999999999997E-2</v>
      </c>
      <c r="S28" s="52">
        <v>3.3500000000000002E-2</v>
      </c>
      <c r="T28" s="52">
        <v>3.3399999999999999E-2</v>
      </c>
      <c r="U28" s="52">
        <v>3.3099999999999997E-2</v>
      </c>
      <c r="V28" s="52">
        <v>3.4000000000000002E-2</v>
      </c>
      <c r="W28" s="52">
        <v>3.3599999999999998E-2</v>
      </c>
      <c r="X28" s="52">
        <v>3.3799999999999997E-2</v>
      </c>
      <c r="Y28" s="52">
        <v>3.4099999999999998E-2</v>
      </c>
      <c r="Z28" s="52">
        <v>3.4000000000000002E-2</v>
      </c>
      <c r="AA28" s="52">
        <v>3.39E-2</v>
      </c>
    </row>
    <row r="29" spans="1:27">
      <c r="C29" s="52">
        <v>5.7700000000000001E-2</v>
      </c>
      <c r="D29" s="52">
        <v>6.1699999999999998E-2</v>
      </c>
      <c r="E29" s="52">
        <v>5.79E-2</v>
      </c>
      <c r="F29" s="52">
        <v>3.9100000000000003E-2</v>
      </c>
      <c r="G29" s="52">
        <v>3.8399999999999997E-2</v>
      </c>
      <c r="H29" s="52">
        <v>3.8600000000000002E-2</v>
      </c>
      <c r="I29" s="52">
        <v>6.1600000000000002E-2</v>
      </c>
      <c r="J29" s="52">
        <v>6.1699999999999998E-2</v>
      </c>
      <c r="K29" s="52">
        <v>6.3500000000000001E-2</v>
      </c>
      <c r="L29" s="52">
        <v>3.95E-2</v>
      </c>
      <c r="M29" s="52">
        <v>3.9199999999999999E-2</v>
      </c>
      <c r="N29" s="52">
        <v>3.9100000000000003E-2</v>
      </c>
      <c r="P29" s="52">
        <v>3.49E-2</v>
      </c>
      <c r="Q29" s="52">
        <v>3.49E-2</v>
      </c>
      <c r="R29" s="52">
        <v>3.3500000000000002E-2</v>
      </c>
      <c r="S29" s="52">
        <v>3.3799999999999997E-2</v>
      </c>
      <c r="T29" s="52">
        <v>3.3500000000000002E-2</v>
      </c>
      <c r="U29" s="52">
        <v>4.5400000000000003E-2</v>
      </c>
      <c r="V29" s="52">
        <v>3.3799999999999997E-2</v>
      </c>
      <c r="W29" s="52">
        <v>3.4000000000000002E-2</v>
      </c>
      <c r="X29" s="52">
        <v>3.4200000000000001E-2</v>
      </c>
      <c r="Y29" s="52">
        <v>3.4099999999999998E-2</v>
      </c>
      <c r="Z29" s="52">
        <v>3.39E-2</v>
      </c>
      <c r="AA29" s="52">
        <v>3.39E-2</v>
      </c>
    </row>
    <row r="30" spans="1:27">
      <c r="C30" s="52">
        <v>4.8500000000000001E-2</v>
      </c>
      <c r="D30" s="52">
        <v>5.2299999999999999E-2</v>
      </c>
      <c r="E30" s="52">
        <v>4.9299999999999997E-2</v>
      </c>
      <c r="F30" s="52">
        <v>3.85E-2</v>
      </c>
      <c r="G30" s="52">
        <v>3.9199999999999999E-2</v>
      </c>
      <c r="H30" s="52">
        <v>3.8899999999999997E-2</v>
      </c>
      <c r="I30" s="52">
        <v>4.9700000000000001E-2</v>
      </c>
      <c r="J30" s="52">
        <v>5.0200000000000002E-2</v>
      </c>
      <c r="K30" s="52">
        <v>4.82E-2</v>
      </c>
      <c r="L30" s="52">
        <v>3.9899999999999998E-2</v>
      </c>
      <c r="M30" s="52">
        <v>3.95E-2</v>
      </c>
      <c r="N30" s="52">
        <v>3.8899999999999997E-2</v>
      </c>
      <c r="P30" s="52">
        <v>3.4700000000000002E-2</v>
      </c>
      <c r="Q30" s="52">
        <v>3.56E-2</v>
      </c>
      <c r="R30" s="52">
        <v>3.3399999999999999E-2</v>
      </c>
      <c r="S30" s="52">
        <v>3.3300000000000003E-2</v>
      </c>
      <c r="T30" s="52">
        <v>3.3700000000000001E-2</v>
      </c>
      <c r="U30" s="52">
        <v>3.3700000000000001E-2</v>
      </c>
      <c r="V30" s="52">
        <v>3.3799999999999997E-2</v>
      </c>
      <c r="W30" s="52">
        <v>3.5400000000000001E-2</v>
      </c>
      <c r="X30" s="52">
        <v>3.3500000000000002E-2</v>
      </c>
      <c r="Y30" s="52">
        <v>3.4200000000000001E-2</v>
      </c>
      <c r="Z30" s="52">
        <v>3.3799999999999997E-2</v>
      </c>
      <c r="AA30" s="52">
        <v>3.3799999999999997E-2</v>
      </c>
    </row>
    <row r="31" spans="1:27">
      <c r="C31" s="52">
        <v>4.5600000000000002E-2</v>
      </c>
      <c r="D31" s="52">
        <v>4.4900000000000002E-2</v>
      </c>
      <c r="E31" s="52">
        <v>4.2200000000000001E-2</v>
      </c>
      <c r="F31" s="52">
        <v>3.8199999999999998E-2</v>
      </c>
      <c r="G31" s="52">
        <v>3.8300000000000001E-2</v>
      </c>
      <c r="H31" s="52">
        <v>3.8699999999999998E-2</v>
      </c>
      <c r="I31" s="52">
        <v>4.3200000000000002E-2</v>
      </c>
      <c r="J31" s="52">
        <v>4.2999999999999997E-2</v>
      </c>
      <c r="K31" s="52">
        <v>4.36E-2</v>
      </c>
      <c r="L31" s="52">
        <v>3.9100000000000003E-2</v>
      </c>
      <c r="M31" s="52">
        <v>3.8699999999999998E-2</v>
      </c>
      <c r="N31" s="52">
        <v>4.0599999999999997E-2</v>
      </c>
      <c r="P31" s="52">
        <v>3.6299999999999999E-2</v>
      </c>
      <c r="Q31" s="52">
        <v>3.5099999999999999E-2</v>
      </c>
      <c r="R31" s="52">
        <v>3.3300000000000003E-2</v>
      </c>
      <c r="S31" s="52">
        <v>3.3500000000000002E-2</v>
      </c>
      <c r="T31" s="52">
        <v>3.3500000000000002E-2</v>
      </c>
      <c r="U31" s="52">
        <v>3.39E-2</v>
      </c>
      <c r="V31" s="52">
        <v>3.39E-2</v>
      </c>
      <c r="W31" s="52">
        <v>3.3700000000000001E-2</v>
      </c>
      <c r="X31" s="52">
        <v>3.39E-2</v>
      </c>
      <c r="Y31" s="52">
        <v>3.4200000000000001E-2</v>
      </c>
      <c r="Z31" s="52">
        <v>3.39E-2</v>
      </c>
      <c r="AA31" s="52">
        <v>3.5499999999999997E-2</v>
      </c>
    </row>
    <row r="32" spans="1:27">
      <c r="C32" s="52">
        <v>4.1300000000000003E-2</v>
      </c>
      <c r="D32" s="52">
        <v>4.24E-2</v>
      </c>
      <c r="E32" s="52">
        <v>3.95E-2</v>
      </c>
      <c r="F32" s="52">
        <v>3.8399999999999997E-2</v>
      </c>
      <c r="G32" s="52">
        <v>3.7499999999999999E-2</v>
      </c>
      <c r="H32" s="52">
        <v>3.9199999999999999E-2</v>
      </c>
      <c r="I32" s="52">
        <v>4.1099999999999998E-2</v>
      </c>
      <c r="J32" s="52">
        <v>4.2000000000000003E-2</v>
      </c>
      <c r="K32" s="52">
        <v>4.1500000000000002E-2</v>
      </c>
      <c r="L32" s="52">
        <v>3.8800000000000001E-2</v>
      </c>
      <c r="M32" s="52">
        <v>3.8600000000000002E-2</v>
      </c>
      <c r="N32" s="52">
        <v>3.9199999999999999E-2</v>
      </c>
      <c r="P32" s="52">
        <v>3.4700000000000002E-2</v>
      </c>
      <c r="Q32" s="52">
        <v>3.5499999999999997E-2</v>
      </c>
      <c r="R32" s="52">
        <v>3.3300000000000003E-2</v>
      </c>
      <c r="S32" s="52">
        <v>3.4200000000000001E-2</v>
      </c>
      <c r="T32" s="52">
        <v>3.3399999999999999E-2</v>
      </c>
      <c r="U32" s="52">
        <v>3.4700000000000002E-2</v>
      </c>
      <c r="V32" s="52">
        <v>3.4200000000000001E-2</v>
      </c>
      <c r="W32" s="52">
        <v>3.4799999999999998E-2</v>
      </c>
      <c r="X32" s="52">
        <v>3.4500000000000003E-2</v>
      </c>
      <c r="Y32" s="52">
        <v>3.4200000000000001E-2</v>
      </c>
      <c r="Z32" s="52">
        <v>3.4099999999999998E-2</v>
      </c>
      <c r="AA32" s="52">
        <v>3.4299999999999997E-2</v>
      </c>
    </row>
    <row r="34" spans="1:22">
      <c r="C34" s="52">
        <v>1</v>
      </c>
      <c r="D34" s="52">
        <v>2</v>
      </c>
      <c r="E34" s="52">
        <v>3</v>
      </c>
      <c r="F34" s="52">
        <v>4</v>
      </c>
      <c r="G34" s="52">
        <v>5</v>
      </c>
      <c r="H34" s="52">
        <v>6</v>
      </c>
      <c r="I34" s="52">
        <v>7</v>
      </c>
      <c r="J34" s="52">
        <v>8</v>
      </c>
      <c r="K34" s="52">
        <v>9</v>
      </c>
      <c r="L34" s="52">
        <v>10</v>
      </c>
      <c r="M34" s="52">
        <v>11</v>
      </c>
      <c r="N34" s="52">
        <v>12</v>
      </c>
    </row>
    <row r="35" spans="1:22">
      <c r="C35" s="52">
        <v>6.3E-3</v>
      </c>
      <c r="D35" s="52">
        <v>6.0000000000000001E-3</v>
      </c>
      <c r="E35" s="52">
        <v>5.1999999999999998E-3</v>
      </c>
      <c r="F35" s="52">
        <v>6.9999999999999897E-3</v>
      </c>
      <c r="G35" s="52">
        <v>7.1999999999999903E-3</v>
      </c>
      <c r="H35" s="52">
        <v>6.3E-3</v>
      </c>
      <c r="I35" s="52">
        <v>5.4000000000000003E-3</v>
      </c>
      <c r="J35" s="52">
        <v>4.5999999999999999E-3</v>
      </c>
      <c r="K35" s="52">
        <v>5.4999999999999901E-3</v>
      </c>
      <c r="L35" s="52">
        <v>1.0099999999999901E-2</v>
      </c>
      <c r="M35" s="52">
        <v>6.1000000000000004E-3</v>
      </c>
      <c r="N35" s="52">
        <v>5.7999999999999996E-3</v>
      </c>
      <c r="P35" s="52">
        <v>6.3E-3</v>
      </c>
      <c r="Q35" s="52">
        <v>6.0000000000000001E-3</v>
      </c>
      <c r="R35" s="52">
        <v>5.1999999999999998E-3</v>
      </c>
      <c r="T35" s="52">
        <v>5.4000000000000003E-3</v>
      </c>
      <c r="U35" s="52">
        <v>4.5999999999999999E-3</v>
      </c>
      <c r="V35" s="52">
        <v>5.4999999999999901E-3</v>
      </c>
    </row>
    <row r="36" spans="1:22">
      <c r="C36" s="52">
        <v>6.9999999999999897E-3</v>
      </c>
      <c r="D36" s="52">
        <v>8.3999999999999908E-3</v>
      </c>
      <c r="E36" s="52">
        <v>4.4999999999999901E-3</v>
      </c>
      <c r="F36" s="52">
        <v>5.9999999999999897E-3</v>
      </c>
      <c r="G36" s="52">
        <v>6.6999999999999898E-3</v>
      </c>
      <c r="H36" s="52">
        <v>5.7999999999999996E-3</v>
      </c>
      <c r="I36" s="52">
        <v>5.8999999999999999E-3</v>
      </c>
      <c r="J36" s="52">
        <v>5.4999999999999901E-3</v>
      </c>
      <c r="K36" s="52">
        <v>5.8999999999999999E-3</v>
      </c>
      <c r="L36" s="52">
        <v>6.3E-3</v>
      </c>
      <c r="M36" s="52">
        <v>5.8999999999999999E-3</v>
      </c>
      <c r="N36" s="52">
        <v>5.8999999999999903E-3</v>
      </c>
      <c r="P36" s="52">
        <v>6.9999999999999897E-3</v>
      </c>
      <c r="Q36" s="52">
        <v>8.3999999999999908E-3</v>
      </c>
      <c r="R36" s="52">
        <v>4.4999999999999901E-3</v>
      </c>
      <c r="T36" s="52">
        <v>5.8999999999999999E-3</v>
      </c>
      <c r="U36" s="52">
        <v>5.4999999999999901E-3</v>
      </c>
      <c r="V36" s="52">
        <v>5.8999999999999999E-3</v>
      </c>
    </row>
    <row r="37" spans="1:22">
      <c r="C37" s="52">
        <v>9.2999999999999999E-2</v>
      </c>
      <c r="D37" s="52">
        <v>0.108</v>
      </c>
      <c r="E37" s="52">
        <v>9.96999999999999E-2</v>
      </c>
      <c r="F37" s="52">
        <v>6.1999999999999998E-3</v>
      </c>
      <c r="G37" s="52">
        <v>6.3E-3</v>
      </c>
      <c r="H37" s="52">
        <v>5.4000000000000003E-3</v>
      </c>
      <c r="I37" s="52">
        <v>0.10390000000000001</v>
      </c>
      <c r="J37" s="52">
        <v>0.101799999999999</v>
      </c>
      <c r="K37" s="52">
        <v>0.1066</v>
      </c>
      <c r="L37" s="52">
        <v>6.1000000000000004E-3</v>
      </c>
      <c r="M37" s="52">
        <v>5.5999999999999999E-3</v>
      </c>
      <c r="N37" s="52">
        <v>5.7999999999999996E-3</v>
      </c>
      <c r="P37" s="52">
        <v>9.2999999999999999E-2</v>
      </c>
      <c r="Q37" s="52">
        <v>0.108</v>
      </c>
      <c r="R37" s="52">
        <v>9.96999999999999E-2</v>
      </c>
      <c r="T37" s="52">
        <v>0.10390000000000001</v>
      </c>
      <c r="U37" s="52">
        <v>0.101799999999999</v>
      </c>
      <c r="V37" s="52">
        <v>0.1066</v>
      </c>
    </row>
    <row r="38" spans="1:22">
      <c r="C38" s="52">
        <v>4.2799999999999998E-2</v>
      </c>
      <c r="D38" s="52">
        <v>5.6899999999999999E-2</v>
      </c>
      <c r="E38" s="52">
        <v>5.5500000000000001E-2</v>
      </c>
      <c r="F38" s="52">
        <v>5.9999999999999897E-3</v>
      </c>
      <c r="G38" s="52">
        <v>5.7000000000000002E-3</v>
      </c>
      <c r="H38" s="52">
        <v>5.1000000000000004E-3</v>
      </c>
      <c r="I38" s="52">
        <v>5.19999999999999E-2</v>
      </c>
      <c r="J38" s="52">
        <v>5.6399999999999999E-2</v>
      </c>
      <c r="K38" s="52">
        <v>5.4600000000000003E-2</v>
      </c>
      <c r="L38" s="52">
        <v>9.5999999999999992E-3</v>
      </c>
      <c r="M38" s="52">
        <v>6.3E-3</v>
      </c>
      <c r="N38" s="52">
        <v>5.4000000000000003E-3</v>
      </c>
      <c r="P38" s="52">
        <v>4.2799999999999998E-2</v>
      </c>
      <c r="Q38" s="52">
        <v>5.6899999999999999E-2</v>
      </c>
      <c r="R38" s="52">
        <v>5.5500000000000001E-2</v>
      </c>
      <c r="T38" s="52">
        <v>5.19999999999999E-2</v>
      </c>
      <c r="U38" s="52">
        <v>5.6399999999999999E-2</v>
      </c>
      <c r="V38" s="52">
        <v>5.4600000000000003E-2</v>
      </c>
    </row>
    <row r="39" spans="1:22">
      <c r="C39" s="52">
        <v>2.2800000000000001E-2</v>
      </c>
      <c r="D39" s="52">
        <v>2.67999999999999E-2</v>
      </c>
      <c r="E39" s="52">
        <v>2.4399999999999901E-2</v>
      </c>
      <c r="F39" s="52">
        <v>5.3E-3</v>
      </c>
      <c r="G39" s="52">
        <v>4.8999999999999903E-3</v>
      </c>
      <c r="H39" s="52">
        <v>-6.7999999999999996E-3</v>
      </c>
      <c r="I39" s="52">
        <v>2.7799999999999998E-2</v>
      </c>
      <c r="J39" s="52">
        <v>2.7699999999999898E-2</v>
      </c>
      <c r="K39" s="52">
        <v>2.93E-2</v>
      </c>
      <c r="L39" s="52">
        <v>5.4000000000000003E-3</v>
      </c>
      <c r="M39" s="52">
        <v>5.2999999999999896E-3</v>
      </c>
      <c r="N39" s="52">
        <v>5.1999999999999998E-3</v>
      </c>
      <c r="P39" s="52">
        <v>2.2800000000000001E-2</v>
      </c>
      <c r="Q39" s="52">
        <v>2.67999999999999E-2</v>
      </c>
      <c r="R39" s="52">
        <v>2.4399999999999901E-2</v>
      </c>
      <c r="T39" s="52">
        <v>2.7799999999999998E-2</v>
      </c>
      <c r="U39" s="52">
        <v>2.7699999999999898E-2</v>
      </c>
      <c r="V39" s="52">
        <v>2.93E-2</v>
      </c>
    </row>
    <row r="40" spans="1:22">
      <c r="C40" s="52">
        <v>1.38E-2</v>
      </c>
      <c r="D40" s="52">
        <v>1.67E-2</v>
      </c>
      <c r="E40" s="52">
        <v>1.58999999999999E-2</v>
      </c>
      <c r="F40" s="52">
        <v>5.1999999999999902E-3</v>
      </c>
      <c r="G40" s="52">
        <v>5.4999999999999901E-3</v>
      </c>
      <c r="H40" s="52">
        <v>5.1999999999999902E-3</v>
      </c>
      <c r="I40" s="52">
        <v>1.5900000000000001E-2</v>
      </c>
      <c r="J40" s="52">
        <v>1.4800000000000001E-2</v>
      </c>
      <c r="K40" s="52">
        <v>1.4699999999999901E-2</v>
      </c>
      <c r="L40" s="52">
        <v>5.6999999999999898E-3</v>
      </c>
      <c r="M40" s="52">
        <v>5.7000000000000002E-3</v>
      </c>
      <c r="N40" s="52">
        <v>5.1000000000000004E-3</v>
      </c>
      <c r="P40" s="52">
        <v>1.38E-2</v>
      </c>
      <c r="Q40" s="52">
        <v>1.67E-2</v>
      </c>
      <c r="R40" s="52">
        <v>1.58999999999999E-2</v>
      </c>
      <c r="T40" s="52">
        <v>1.5900000000000001E-2</v>
      </c>
      <c r="U40" s="52">
        <v>1.4800000000000001E-2</v>
      </c>
      <c r="V40" s="52">
        <v>1.4699999999999901E-2</v>
      </c>
    </row>
    <row r="41" spans="1:22">
      <c r="C41" s="52">
        <v>9.2999999999999992E-3</v>
      </c>
      <c r="D41" s="52">
        <v>9.7999999999999997E-3</v>
      </c>
      <c r="E41" s="52">
        <v>8.8999999999999895E-3</v>
      </c>
      <c r="F41" s="52">
        <v>4.6999999999999898E-3</v>
      </c>
      <c r="G41" s="52">
        <v>4.79999999999999E-3</v>
      </c>
      <c r="H41" s="52">
        <v>4.79999999999999E-3</v>
      </c>
      <c r="I41" s="52">
        <v>9.2999999999999992E-3</v>
      </c>
      <c r="J41" s="52">
        <v>9.2999999999999906E-3</v>
      </c>
      <c r="K41" s="52">
        <v>9.7000000000000003E-3</v>
      </c>
      <c r="L41" s="52">
        <v>4.8999999999999998E-3</v>
      </c>
      <c r="M41" s="52">
        <v>4.79999999999999E-3</v>
      </c>
      <c r="N41" s="52">
        <v>5.1000000000000004E-3</v>
      </c>
      <c r="P41" s="52">
        <v>9.2999999999999992E-3</v>
      </c>
      <c r="Q41" s="52">
        <v>9.7999999999999997E-3</v>
      </c>
      <c r="R41" s="52">
        <v>8.8999999999999895E-3</v>
      </c>
      <c r="T41" s="52">
        <v>9.2999999999999992E-3</v>
      </c>
      <c r="U41" s="52">
        <v>9.2999999999999906E-3</v>
      </c>
      <c r="V41" s="52">
        <v>9.7000000000000003E-3</v>
      </c>
    </row>
    <row r="42" spans="1:22">
      <c r="C42" s="52">
        <v>6.6E-3</v>
      </c>
      <c r="D42" s="52">
        <v>6.8999999999999999E-3</v>
      </c>
      <c r="E42" s="52">
        <v>6.1999999999999902E-3</v>
      </c>
      <c r="F42" s="52">
        <v>4.1999999999999902E-3</v>
      </c>
      <c r="G42" s="52">
        <v>4.0999999999999899E-3</v>
      </c>
      <c r="H42" s="52">
        <v>4.4999999999999901E-3</v>
      </c>
      <c r="I42" s="52">
        <v>6.8999999999999903E-3</v>
      </c>
      <c r="J42" s="52">
        <v>7.1999999999999998E-3</v>
      </c>
      <c r="K42" s="52">
        <v>6.9999999999999897E-3</v>
      </c>
      <c r="L42" s="52">
        <v>4.5999999999999999E-3</v>
      </c>
      <c r="M42" s="52">
        <v>4.4999999999999997E-3</v>
      </c>
      <c r="N42" s="52">
        <v>4.8999999999999998E-3</v>
      </c>
      <c r="P42" s="52">
        <v>6.6E-3</v>
      </c>
      <c r="Q42" s="52">
        <v>6.8999999999999999E-3</v>
      </c>
      <c r="R42" s="52">
        <v>6.1999999999999902E-3</v>
      </c>
      <c r="T42" s="52">
        <v>6.8999999999999903E-3</v>
      </c>
      <c r="U42" s="52">
        <v>7.1999999999999998E-3</v>
      </c>
      <c r="V42" s="52">
        <v>6.9999999999999897E-3</v>
      </c>
    </row>
    <row r="43" spans="1:22">
      <c r="A43" s="52" t="s">
        <v>24</v>
      </c>
      <c r="P43" s="52">
        <v>6.9999999999999897E-3</v>
      </c>
      <c r="Q43" s="52">
        <v>7.1999999999999903E-3</v>
      </c>
      <c r="R43" s="52">
        <v>6.3E-3</v>
      </c>
      <c r="T43" s="52">
        <v>1.0099999999999901E-2</v>
      </c>
      <c r="U43" s="52">
        <v>6.1000000000000004E-3</v>
      </c>
      <c r="V43" s="52">
        <v>5.7999999999999996E-3</v>
      </c>
    </row>
    <row r="44" spans="1:22">
      <c r="A44" s="52" t="s">
        <v>226</v>
      </c>
      <c r="P44" s="52">
        <v>5.9999999999999897E-3</v>
      </c>
      <c r="Q44" s="52">
        <v>6.6999999999999898E-3</v>
      </c>
      <c r="R44" s="52">
        <v>5.7999999999999996E-3</v>
      </c>
      <c r="T44" s="52">
        <v>6.3E-3</v>
      </c>
      <c r="U44" s="52">
        <v>5.8999999999999999E-3</v>
      </c>
      <c r="V44" s="52">
        <v>5.8999999999999903E-3</v>
      </c>
    </row>
    <row r="45" spans="1:22">
      <c r="P45" s="52">
        <v>6.1999999999999998E-3</v>
      </c>
      <c r="Q45" s="52">
        <v>6.3E-3</v>
      </c>
      <c r="R45" s="52">
        <v>5.4000000000000003E-3</v>
      </c>
      <c r="T45" s="52">
        <v>6.1000000000000004E-3</v>
      </c>
      <c r="U45" s="52">
        <v>5.5999999999999999E-3</v>
      </c>
      <c r="V45" s="52">
        <v>5.7999999999999996E-3</v>
      </c>
    </row>
    <row r="46" spans="1:22">
      <c r="P46" s="52">
        <v>5.9999999999999897E-3</v>
      </c>
      <c r="Q46" s="52">
        <v>5.7000000000000002E-3</v>
      </c>
      <c r="R46" s="52">
        <v>5.1000000000000004E-3</v>
      </c>
      <c r="T46" s="52">
        <v>9.5999999999999992E-3</v>
      </c>
      <c r="U46" s="52">
        <v>6.3E-3</v>
      </c>
      <c r="V46" s="52">
        <v>5.4000000000000003E-3</v>
      </c>
    </row>
    <row r="47" spans="1:22">
      <c r="P47" s="52">
        <v>5.3E-3</v>
      </c>
      <c r="Q47" s="52">
        <v>4.8999999999999903E-3</v>
      </c>
      <c r="R47" s="52">
        <v>-6.7999999999999996E-3</v>
      </c>
      <c r="T47" s="52">
        <v>5.4000000000000003E-3</v>
      </c>
      <c r="U47" s="52">
        <v>5.2999999999999896E-3</v>
      </c>
      <c r="V47" s="52">
        <v>5.1999999999999998E-3</v>
      </c>
    </row>
    <row r="48" spans="1:22">
      <c r="P48" s="52">
        <v>5.1999999999999902E-3</v>
      </c>
      <c r="Q48" s="52">
        <v>5.4999999999999901E-3</v>
      </c>
      <c r="R48" s="52">
        <v>5.1999999999999902E-3</v>
      </c>
      <c r="T48" s="52">
        <v>5.6999999999999898E-3</v>
      </c>
      <c r="U48" s="52">
        <v>5.7000000000000002E-3</v>
      </c>
      <c r="V48" s="52">
        <v>5.1000000000000004E-3</v>
      </c>
    </row>
    <row r="49" spans="16:22">
      <c r="P49" s="52">
        <v>4.6999999999999898E-3</v>
      </c>
      <c r="Q49" s="52">
        <v>4.79999999999999E-3</v>
      </c>
      <c r="R49" s="52">
        <v>4.79999999999999E-3</v>
      </c>
      <c r="T49" s="52">
        <v>4.8999999999999998E-3</v>
      </c>
      <c r="U49" s="52">
        <v>4.79999999999999E-3</v>
      </c>
      <c r="V49" s="52">
        <v>5.1000000000000004E-3</v>
      </c>
    </row>
    <row r="50" spans="16:22">
      <c r="P50" s="52">
        <v>4.1999999999999902E-3</v>
      </c>
      <c r="Q50" s="52">
        <v>4.0999999999999899E-3</v>
      </c>
      <c r="R50" s="52">
        <v>4.4999999999999901E-3</v>
      </c>
      <c r="T50" s="52">
        <v>4.5999999999999999E-3</v>
      </c>
      <c r="U50" s="52">
        <v>4.4999999999999997E-3</v>
      </c>
      <c r="V50" s="52">
        <v>4.8999999999999998E-3</v>
      </c>
    </row>
  </sheetData>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0"/>
  <sheetViews>
    <sheetView topLeftCell="A10" workbookViewId="0">
      <selection activeCell="V41" sqref="V41"/>
    </sheetView>
  </sheetViews>
  <sheetFormatPr defaultRowHeight="10.5"/>
  <cols>
    <col min="1" max="16384" width="9.33203125" style="52"/>
  </cols>
  <sheetData>
    <row r="1" spans="1:1">
      <c r="A1" s="52" t="s">
        <v>0</v>
      </c>
    </row>
    <row r="2" spans="1:1">
      <c r="A2" s="52" t="s">
        <v>1</v>
      </c>
    </row>
    <row r="3" spans="1:1">
      <c r="A3" s="52" t="s">
        <v>2</v>
      </c>
    </row>
    <row r="6" spans="1:1">
      <c r="A6" s="52" t="s">
        <v>3</v>
      </c>
    </row>
    <row r="7" spans="1:1">
      <c r="A7" s="52" t="s">
        <v>4</v>
      </c>
    </row>
    <row r="8" spans="1:1">
      <c r="A8" s="52" t="s">
        <v>5</v>
      </c>
    </row>
    <row r="9" spans="1:1">
      <c r="A9" s="52" t="s">
        <v>6</v>
      </c>
    </row>
    <row r="10" spans="1:1">
      <c r="A10" s="52" t="s">
        <v>7</v>
      </c>
    </row>
    <row r="11" spans="1:1">
      <c r="A11" s="52" t="s">
        <v>8</v>
      </c>
    </row>
    <row r="13" spans="1:1">
      <c r="A13" s="52" t="s">
        <v>9</v>
      </c>
    </row>
    <row r="15" spans="1:1">
      <c r="A15" s="52" t="s">
        <v>10</v>
      </c>
    </row>
    <row r="16" spans="1:1">
      <c r="A16" s="52" t="s">
        <v>11</v>
      </c>
    </row>
    <row r="17" spans="1:27">
      <c r="A17" s="52" t="s">
        <v>12</v>
      </c>
    </row>
    <row r="19" spans="1:27">
      <c r="A19" s="52" t="s">
        <v>13</v>
      </c>
    </row>
    <row r="20" spans="1:27">
      <c r="A20" s="52" t="s">
        <v>14</v>
      </c>
    </row>
    <row r="22" spans="1:27">
      <c r="A22" s="52" t="s">
        <v>15</v>
      </c>
    </row>
    <row r="23" spans="1:27">
      <c r="A23" s="52" t="s">
        <v>16</v>
      </c>
      <c r="B23" s="52" t="s">
        <v>17</v>
      </c>
      <c r="C23" s="52">
        <v>1.3</v>
      </c>
      <c r="D23" s="52" t="s">
        <v>18</v>
      </c>
      <c r="E23" s="52" t="s">
        <v>19</v>
      </c>
      <c r="F23" s="52" t="s">
        <v>20</v>
      </c>
      <c r="G23" s="52" t="s">
        <v>21</v>
      </c>
      <c r="H23" s="52" t="b">
        <v>0</v>
      </c>
      <c r="I23" s="52">
        <v>1</v>
      </c>
      <c r="O23" s="52">
        <v>2</v>
      </c>
      <c r="P23" s="52" t="s">
        <v>22</v>
      </c>
      <c r="Q23" s="52">
        <v>1</v>
      </c>
      <c r="R23" s="52">
        <v>12</v>
      </c>
      <c r="S23" s="52">
        <v>96</v>
      </c>
      <c r="T23" s="52">
        <v>1</v>
      </c>
      <c r="U23" s="52">
        <v>8</v>
      </c>
    </row>
    <row r="24" spans="1:27">
      <c r="B24" s="52" t="s">
        <v>23</v>
      </c>
      <c r="C24" s="52">
        <v>1</v>
      </c>
      <c r="D24" s="52">
        <v>2</v>
      </c>
      <c r="E24" s="52">
        <v>3</v>
      </c>
      <c r="F24" s="52">
        <v>4</v>
      </c>
      <c r="G24" s="52">
        <v>5</v>
      </c>
      <c r="H24" s="52">
        <v>6</v>
      </c>
      <c r="I24" s="52">
        <v>7</v>
      </c>
      <c r="J24" s="52">
        <v>8</v>
      </c>
      <c r="K24" s="52">
        <v>9</v>
      </c>
      <c r="L24" s="52">
        <v>10</v>
      </c>
      <c r="M24" s="52">
        <v>11</v>
      </c>
      <c r="N24" s="52">
        <v>12</v>
      </c>
      <c r="P24" s="52">
        <v>1</v>
      </c>
      <c r="Q24" s="52">
        <v>2</v>
      </c>
      <c r="R24" s="52">
        <v>3</v>
      </c>
      <c r="S24" s="52">
        <v>4</v>
      </c>
      <c r="T24" s="52">
        <v>5</v>
      </c>
      <c r="U24" s="52">
        <v>6</v>
      </c>
      <c r="V24" s="52">
        <v>7</v>
      </c>
      <c r="W24" s="52">
        <v>8</v>
      </c>
      <c r="X24" s="52">
        <v>9</v>
      </c>
      <c r="Y24" s="52">
        <v>10</v>
      </c>
      <c r="Z24" s="52">
        <v>11</v>
      </c>
      <c r="AA24" s="52">
        <v>12</v>
      </c>
    </row>
    <row r="25" spans="1:27">
      <c r="B25" s="52">
        <v>25.9</v>
      </c>
      <c r="C25" s="52">
        <v>3.9100000000000003E-2</v>
      </c>
      <c r="D25" s="52">
        <v>3.8699999999999998E-2</v>
      </c>
      <c r="E25" s="52">
        <v>3.8600000000000002E-2</v>
      </c>
      <c r="F25" s="52">
        <v>0.04</v>
      </c>
      <c r="G25" s="52">
        <v>3.9300000000000002E-2</v>
      </c>
      <c r="H25" s="52">
        <v>3.9E-2</v>
      </c>
      <c r="I25" s="52">
        <v>3.9699999999999999E-2</v>
      </c>
      <c r="J25" s="52">
        <v>3.8899999999999997E-2</v>
      </c>
      <c r="K25" s="52">
        <v>3.9300000000000002E-2</v>
      </c>
      <c r="L25" s="52">
        <v>4.0899999999999999E-2</v>
      </c>
      <c r="M25" s="52">
        <v>4.0899999999999999E-2</v>
      </c>
      <c r="N25" s="52">
        <v>4.0500000000000001E-2</v>
      </c>
      <c r="P25" s="52">
        <v>3.3500000000000002E-2</v>
      </c>
      <c r="Q25" s="52">
        <v>3.3799999999999997E-2</v>
      </c>
      <c r="R25" s="52">
        <v>3.3599999999999998E-2</v>
      </c>
      <c r="S25" s="52">
        <v>3.3799999999999997E-2</v>
      </c>
      <c r="T25" s="52">
        <v>3.3300000000000003E-2</v>
      </c>
      <c r="U25" s="52">
        <v>3.3300000000000003E-2</v>
      </c>
      <c r="V25" s="52">
        <v>3.49E-2</v>
      </c>
      <c r="W25" s="52">
        <v>3.39E-2</v>
      </c>
      <c r="X25" s="52">
        <v>3.4099999999999998E-2</v>
      </c>
      <c r="Y25" s="52">
        <v>3.4700000000000002E-2</v>
      </c>
      <c r="Z25" s="52">
        <v>3.44E-2</v>
      </c>
      <c r="AA25" s="52">
        <v>3.3700000000000001E-2</v>
      </c>
    </row>
    <row r="26" spans="1:27">
      <c r="C26" s="52">
        <v>3.7600000000000001E-2</v>
      </c>
      <c r="D26" s="52">
        <v>3.8699999999999998E-2</v>
      </c>
      <c r="E26" s="52">
        <v>3.7999999999999999E-2</v>
      </c>
      <c r="F26" s="52">
        <v>4.0899999999999999E-2</v>
      </c>
      <c r="G26" s="52">
        <v>4.0399999999999998E-2</v>
      </c>
      <c r="H26" s="52">
        <v>3.8800000000000001E-2</v>
      </c>
      <c r="I26" s="52">
        <v>3.8699999999999998E-2</v>
      </c>
      <c r="J26" s="52">
        <v>3.9300000000000002E-2</v>
      </c>
      <c r="K26" s="52">
        <v>3.8699999999999998E-2</v>
      </c>
      <c r="L26" s="52">
        <v>3.9600000000000003E-2</v>
      </c>
      <c r="M26" s="52">
        <v>3.9100000000000003E-2</v>
      </c>
      <c r="N26" s="52">
        <v>3.95E-2</v>
      </c>
      <c r="P26" s="52">
        <v>3.2399999999999998E-2</v>
      </c>
      <c r="Q26" s="52">
        <v>3.3300000000000003E-2</v>
      </c>
      <c r="R26" s="52">
        <v>3.3000000000000002E-2</v>
      </c>
      <c r="S26" s="52">
        <v>3.4099999999999998E-2</v>
      </c>
      <c r="T26" s="52">
        <v>3.44E-2</v>
      </c>
      <c r="U26" s="52">
        <v>3.32E-2</v>
      </c>
      <c r="V26" s="52">
        <v>3.3700000000000001E-2</v>
      </c>
      <c r="W26" s="52">
        <v>3.3599999999999998E-2</v>
      </c>
      <c r="X26" s="52">
        <v>3.3500000000000002E-2</v>
      </c>
      <c r="Y26" s="52">
        <v>3.3599999999999998E-2</v>
      </c>
      <c r="Z26" s="52">
        <v>3.3500000000000002E-2</v>
      </c>
      <c r="AA26" s="52">
        <v>3.3399999999999999E-2</v>
      </c>
    </row>
    <row r="27" spans="1:27">
      <c r="C27" s="52">
        <v>0.13020000000000001</v>
      </c>
      <c r="D27" s="52">
        <v>0.13550000000000001</v>
      </c>
      <c r="E27" s="52">
        <v>0.14149999999999999</v>
      </c>
      <c r="F27" s="52">
        <v>4.1099999999999998E-2</v>
      </c>
      <c r="G27" s="52">
        <v>3.8199999999999998E-2</v>
      </c>
      <c r="H27" s="52">
        <v>3.9399999999999998E-2</v>
      </c>
      <c r="I27" s="52">
        <v>0.14799999999999999</v>
      </c>
      <c r="J27" s="52">
        <v>0.1467</v>
      </c>
      <c r="K27" s="52">
        <v>0.1424</v>
      </c>
      <c r="L27" s="52">
        <v>3.8800000000000001E-2</v>
      </c>
      <c r="M27" s="52">
        <v>4.0500000000000001E-2</v>
      </c>
      <c r="N27" s="52">
        <v>4.0300000000000002E-2</v>
      </c>
      <c r="P27" s="52">
        <v>3.2800000000000003E-2</v>
      </c>
      <c r="Q27" s="52">
        <v>3.3399999999999999E-2</v>
      </c>
      <c r="R27" s="52">
        <v>3.3099999999999997E-2</v>
      </c>
      <c r="S27" s="52">
        <v>3.39E-2</v>
      </c>
      <c r="T27" s="52">
        <v>3.2300000000000002E-2</v>
      </c>
      <c r="U27" s="52">
        <v>3.3799999999999997E-2</v>
      </c>
      <c r="V27" s="52">
        <v>3.39E-2</v>
      </c>
      <c r="W27" s="52">
        <v>3.4000000000000002E-2</v>
      </c>
      <c r="X27" s="52">
        <v>3.3700000000000001E-2</v>
      </c>
      <c r="Y27" s="52">
        <v>3.3300000000000003E-2</v>
      </c>
      <c r="Z27" s="52">
        <v>3.4700000000000002E-2</v>
      </c>
      <c r="AA27" s="52">
        <v>3.3700000000000001E-2</v>
      </c>
    </row>
    <row r="28" spans="1:27">
      <c r="C28" s="52">
        <v>8.1100000000000005E-2</v>
      </c>
      <c r="D28" s="52">
        <v>8.8599999999999998E-2</v>
      </c>
      <c r="E28" s="52">
        <v>8.9700000000000002E-2</v>
      </c>
      <c r="F28" s="52">
        <v>4.0599999999999997E-2</v>
      </c>
      <c r="G28" s="52">
        <v>3.9199999999999999E-2</v>
      </c>
      <c r="H28" s="52">
        <v>3.8699999999999998E-2</v>
      </c>
      <c r="I28" s="52">
        <v>0.1171</v>
      </c>
      <c r="J28" s="52">
        <v>9.2899999999999996E-2</v>
      </c>
      <c r="K28" s="52">
        <v>8.9899999999999994E-2</v>
      </c>
      <c r="L28" s="52">
        <v>3.8100000000000002E-2</v>
      </c>
      <c r="M28" s="52">
        <v>4.07E-2</v>
      </c>
      <c r="N28" s="52">
        <v>3.9199999999999999E-2</v>
      </c>
      <c r="P28" s="52">
        <v>3.5000000000000003E-2</v>
      </c>
      <c r="Q28" s="52">
        <v>3.4000000000000002E-2</v>
      </c>
      <c r="R28" s="52">
        <v>3.4200000000000001E-2</v>
      </c>
      <c r="S28" s="52">
        <v>3.3500000000000002E-2</v>
      </c>
      <c r="T28" s="52">
        <v>3.39E-2</v>
      </c>
      <c r="U28" s="52">
        <v>3.3500000000000002E-2</v>
      </c>
      <c r="V28" s="52">
        <v>5.3699999999999998E-2</v>
      </c>
      <c r="W28" s="52">
        <v>3.4299999999999997E-2</v>
      </c>
      <c r="X28" s="52">
        <v>3.4500000000000003E-2</v>
      </c>
      <c r="Y28" s="52">
        <v>3.32E-2</v>
      </c>
      <c r="Z28" s="52">
        <v>3.5999999999999997E-2</v>
      </c>
      <c r="AA28" s="52">
        <v>3.3799999999999997E-2</v>
      </c>
    </row>
    <row r="29" spans="1:27">
      <c r="C29" s="52">
        <v>6.1499999999999999E-2</v>
      </c>
      <c r="D29" s="52">
        <v>6.3799999999999996E-2</v>
      </c>
      <c r="E29" s="52">
        <v>6.9000000000000006E-2</v>
      </c>
      <c r="F29" s="52">
        <v>4.02E-2</v>
      </c>
      <c r="G29" s="52">
        <v>3.9399999999999998E-2</v>
      </c>
      <c r="H29" s="52">
        <v>3.9399999999999998E-2</v>
      </c>
      <c r="I29" s="52">
        <v>6.8000000000000005E-2</v>
      </c>
      <c r="J29" s="52">
        <v>5.2400000000000002E-2</v>
      </c>
      <c r="K29" s="52">
        <v>6.4199999999999993E-2</v>
      </c>
      <c r="L29" s="52">
        <v>3.8800000000000001E-2</v>
      </c>
      <c r="M29" s="52">
        <v>4.9099999999999998E-2</v>
      </c>
      <c r="N29" s="52">
        <v>3.8800000000000001E-2</v>
      </c>
      <c r="P29" s="52">
        <v>3.5299999999999998E-2</v>
      </c>
      <c r="Q29" s="52">
        <v>3.4799999999999998E-2</v>
      </c>
      <c r="R29" s="52">
        <v>3.7699999999999997E-2</v>
      </c>
      <c r="S29" s="52">
        <v>3.4099999999999998E-2</v>
      </c>
      <c r="T29" s="52">
        <v>3.4099999999999998E-2</v>
      </c>
      <c r="U29" s="52">
        <v>3.39E-2</v>
      </c>
      <c r="V29" s="52">
        <v>3.6700000000000003E-2</v>
      </c>
      <c r="W29" s="52">
        <v>3.4099999999999998E-2</v>
      </c>
      <c r="X29" s="52">
        <v>3.3799999999999997E-2</v>
      </c>
      <c r="Y29" s="52">
        <v>3.3599999999999998E-2</v>
      </c>
      <c r="Z29" s="52">
        <v>4.2900000000000001E-2</v>
      </c>
      <c r="AA29" s="52">
        <v>3.3399999999999999E-2</v>
      </c>
    </row>
    <row r="30" spans="1:27">
      <c r="C30" s="52">
        <v>4.8899999999999999E-2</v>
      </c>
      <c r="D30" s="52">
        <v>4.9599999999999998E-2</v>
      </c>
      <c r="E30" s="52">
        <v>5.33E-2</v>
      </c>
      <c r="F30" s="52">
        <v>3.9800000000000002E-2</v>
      </c>
      <c r="G30" s="52">
        <v>4.02E-2</v>
      </c>
      <c r="H30" s="52">
        <v>0.04</v>
      </c>
      <c r="I30" s="52">
        <v>5.3999999999999999E-2</v>
      </c>
      <c r="J30" s="52">
        <v>5.1799999999999999E-2</v>
      </c>
      <c r="K30" s="52">
        <v>4.9700000000000001E-2</v>
      </c>
      <c r="L30" s="52">
        <v>3.9199999999999999E-2</v>
      </c>
      <c r="M30" s="52">
        <v>4.4400000000000002E-2</v>
      </c>
      <c r="N30" s="52">
        <v>3.8300000000000001E-2</v>
      </c>
      <c r="P30" s="52">
        <v>3.3399999999999999E-2</v>
      </c>
      <c r="Q30" s="52">
        <v>3.3099999999999997E-2</v>
      </c>
      <c r="R30" s="52">
        <v>3.49E-2</v>
      </c>
      <c r="S30" s="52">
        <v>3.3700000000000001E-2</v>
      </c>
      <c r="T30" s="52">
        <v>3.4599999999999999E-2</v>
      </c>
      <c r="U30" s="52">
        <v>3.4700000000000002E-2</v>
      </c>
      <c r="V30" s="52">
        <v>3.5099999999999999E-2</v>
      </c>
      <c r="W30" s="52">
        <v>3.5099999999999999E-2</v>
      </c>
      <c r="X30" s="52">
        <v>3.32E-2</v>
      </c>
      <c r="Y30" s="52">
        <v>3.3799999999999997E-2</v>
      </c>
      <c r="Z30" s="52">
        <v>3.6400000000000002E-2</v>
      </c>
      <c r="AA30" s="52">
        <v>3.3399999999999999E-2</v>
      </c>
    </row>
    <row r="31" spans="1:27">
      <c r="C31" s="52">
        <v>4.3499999999999997E-2</v>
      </c>
      <c r="D31" s="52">
        <v>4.41E-2</v>
      </c>
      <c r="E31" s="52">
        <v>4.3900000000000002E-2</v>
      </c>
      <c r="F31" s="52">
        <v>3.9300000000000002E-2</v>
      </c>
      <c r="G31" s="52">
        <v>4.0399999999999998E-2</v>
      </c>
      <c r="H31" s="52">
        <v>4.1200000000000001E-2</v>
      </c>
      <c r="I31" s="52">
        <v>4.3900000000000002E-2</v>
      </c>
      <c r="J31" s="52">
        <v>4.5600000000000002E-2</v>
      </c>
      <c r="K31" s="52">
        <v>7.8899999999999998E-2</v>
      </c>
      <c r="L31" s="52">
        <v>3.8600000000000002E-2</v>
      </c>
      <c r="M31" s="52">
        <v>4.2000000000000003E-2</v>
      </c>
      <c r="N31" s="52">
        <v>3.8800000000000001E-2</v>
      </c>
      <c r="P31" s="52">
        <v>3.3099999999999997E-2</v>
      </c>
      <c r="Q31" s="52">
        <v>3.4000000000000002E-2</v>
      </c>
      <c r="R31" s="52">
        <v>3.3700000000000001E-2</v>
      </c>
      <c r="S31" s="52">
        <v>3.4000000000000002E-2</v>
      </c>
      <c r="T31" s="52">
        <v>3.4299999999999997E-2</v>
      </c>
      <c r="U31" s="52">
        <v>3.5000000000000003E-2</v>
      </c>
      <c r="V31" s="52">
        <v>3.4099999999999998E-2</v>
      </c>
      <c r="W31" s="52">
        <v>3.4500000000000003E-2</v>
      </c>
      <c r="X31" s="52">
        <v>3.56E-2</v>
      </c>
      <c r="Y31" s="52">
        <v>3.3700000000000001E-2</v>
      </c>
      <c r="Z31" s="52">
        <v>3.5299999999999998E-2</v>
      </c>
      <c r="AA31" s="52">
        <v>3.3599999999999998E-2</v>
      </c>
    </row>
    <row r="32" spans="1:27">
      <c r="C32" s="52">
        <v>8.4199999999999997E-2</v>
      </c>
      <c r="D32" s="52">
        <v>4.1300000000000003E-2</v>
      </c>
      <c r="E32" s="52">
        <v>4.1099999999999998E-2</v>
      </c>
      <c r="F32" s="52">
        <v>3.7900000000000003E-2</v>
      </c>
      <c r="G32" s="52">
        <v>3.9E-2</v>
      </c>
      <c r="H32" s="52">
        <v>3.8699999999999998E-2</v>
      </c>
      <c r="I32" s="52">
        <v>4.1500000000000002E-2</v>
      </c>
      <c r="J32" s="52">
        <v>4.2000000000000003E-2</v>
      </c>
      <c r="K32" s="52">
        <v>4.24E-2</v>
      </c>
      <c r="L32" s="52">
        <v>3.8600000000000002E-2</v>
      </c>
      <c r="M32" s="52">
        <v>0.04</v>
      </c>
      <c r="N32" s="52">
        <v>3.8699999999999998E-2</v>
      </c>
      <c r="P32" s="52">
        <v>6.5699999999999995E-2</v>
      </c>
      <c r="Q32" s="52">
        <v>3.3799999999999997E-2</v>
      </c>
      <c r="R32" s="52">
        <v>3.4000000000000002E-2</v>
      </c>
      <c r="S32" s="52">
        <v>3.3300000000000003E-2</v>
      </c>
      <c r="T32" s="52">
        <v>3.4000000000000002E-2</v>
      </c>
      <c r="U32" s="52">
        <v>3.4200000000000001E-2</v>
      </c>
      <c r="V32" s="52">
        <v>3.4299999999999997E-2</v>
      </c>
      <c r="W32" s="52">
        <v>3.4599999999999999E-2</v>
      </c>
      <c r="X32" s="52">
        <v>3.4500000000000003E-2</v>
      </c>
      <c r="Y32" s="52">
        <v>3.3799999999999997E-2</v>
      </c>
      <c r="Z32" s="52">
        <v>3.4799999999999998E-2</v>
      </c>
      <c r="AA32" s="52">
        <v>3.4000000000000002E-2</v>
      </c>
    </row>
    <row r="34" spans="1:22">
      <c r="C34" s="52">
        <v>1</v>
      </c>
      <c r="D34" s="52">
        <v>2</v>
      </c>
      <c r="E34" s="52">
        <v>3</v>
      </c>
      <c r="F34" s="52">
        <v>4</v>
      </c>
      <c r="G34" s="52">
        <v>5</v>
      </c>
      <c r="H34" s="52">
        <v>6</v>
      </c>
      <c r="I34" s="52">
        <v>7</v>
      </c>
      <c r="J34" s="52">
        <v>8</v>
      </c>
      <c r="K34" s="52">
        <v>9</v>
      </c>
      <c r="L34" s="52">
        <v>10</v>
      </c>
      <c r="M34" s="52">
        <v>11</v>
      </c>
      <c r="N34" s="52">
        <v>12</v>
      </c>
    </row>
    <row r="35" spans="1:22">
      <c r="C35" s="52">
        <v>5.5999999999999999E-3</v>
      </c>
      <c r="D35" s="52">
        <v>4.8999999999999998E-3</v>
      </c>
      <c r="E35" s="52">
        <v>5.0000000000000001E-3</v>
      </c>
      <c r="F35" s="52">
        <v>6.1999999999999998E-3</v>
      </c>
      <c r="G35" s="52">
        <v>5.9999999999999897E-3</v>
      </c>
      <c r="H35" s="52">
        <v>5.6999999999999898E-3</v>
      </c>
      <c r="I35" s="52">
        <v>4.79999999999999E-3</v>
      </c>
      <c r="J35" s="52">
        <v>4.9999999999999897E-3</v>
      </c>
      <c r="K35" s="52">
        <v>5.1999999999999998E-3</v>
      </c>
      <c r="L35" s="52">
        <v>6.1999999999999902E-3</v>
      </c>
      <c r="M35" s="52">
        <v>6.4999999999999902E-3</v>
      </c>
      <c r="N35" s="52">
        <v>6.7999999999999996E-3</v>
      </c>
      <c r="P35" s="52">
        <v>5.5999999999999999E-3</v>
      </c>
      <c r="Q35" s="52">
        <v>4.8999999999999998E-3</v>
      </c>
      <c r="R35" s="52">
        <v>5.0000000000000001E-3</v>
      </c>
      <c r="T35" s="52">
        <v>4.79999999999999E-3</v>
      </c>
      <c r="U35" s="52">
        <v>4.9999999999999897E-3</v>
      </c>
      <c r="V35" s="52">
        <v>5.1999999999999998E-3</v>
      </c>
    </row>
    <row r="36" spans="1:22">
      <c r="C36" s="52">
        <v>5.1999999999999998E-3</v>
      </c>
      <c r="D36" s="52">
        <v>5.3999999999999899E-3</v>
      </c>
      <c r="E36" s="52">
        <v>4.9999999999999897E-3</v>
      </c>
      <c r="F36" s="52">
        <v>6.7999999999999996E-3</v>
      </c>
      <c r="G36" s="52">
        <v>5.9999999999999897E-3</v>
      </c>
      <c r="H36" s="52">
        <v>5.5999999999999999E-3</v>
      </c>
      <c r="I36" s="52">
        <v>4.9999999999999897E-3</v>
      </c>
      <c r="J36" s="52">
        <v>5.7000000000000002E-3</v>
      </c>
      <c r="K36" s="52">
        <v>5.1999999999999902E-3</v>
      </c>
      <c r="L36" s="52">
        <v>6.0000000000000001E-3</v>
      </c>
      <c r="M36" s="52">
        <v>5.5999999999999999E-3</v>
      </c>
      <c r="N36" s="52">
        <v>6.1000000000000004E-3</v>
      </c>
      <c r="P36" s="52">
        <v>5.1999999999999998E-3</v>
      </c>
      <c r="Q36" s="52">
        <v>5.3999999999999899E-3</v>
      </c>
      <c r="R36" s="52">
        <v>4.9999999999999897E-3</v>
      </c>
      <c r="T36" s="52">
        <v>4.9999999999999897E-3</v>
      </c>
      <c r="U36" s="52">
        <v>5.7000000000000002E-3</v>
      </c>
      <c r="V36" s="52">
        <v>5.1999999999999902E-3</v>
      </c>
    </row>
    <row r="37" spans="1:22">
      <c r="C37" s="52">
        <v>9.74E-2</v>
      </c>
      <c r="D37" s="52">
        <v>0.1021</v>
      </c>
      <c r="E37" s="52">
        <v>0.1084</v>
      </c>
      <c r="F37" s="52">
        <v>7.1999999999999903E-3</v>
      </c>
      <c r="G37" s="52">
        <v>5.8999999999999903E-3</v>
      </c>
      <c r="H37" s="52">
        <v>5.5999999999999999E-3</v>
      </c>
      <c r="I37" s="52">
        <v>0.11409999999999999</v>
      </c>
      <c r="J37" s="52">
        <v>0.11269999999999999</v>
      </c>
      <c r="K37" s="52">
        <v>0.10869999999999901</v>
      </c>
      <c r="L37" s="52">
        <v>5.4999999999999901E-3</v>
      </c>
      <c r="M37" s="52">
        <v>5.7999999999999996E-3</v>
      </c>
      <c r="N37" s="52">
        <v>6.6E-3</v>
      </c>
      <c r="P37" s="52">
        <v>9.74E-2</v>
      </c>
      <c r="Q37" s="52">
        <v>0.1021</v>
      </c>
      <c r="R37" s="52">
        <v>0.1084</v>
      </c>
      <c r="T37" s="52">
        <v>0.11409999999999999</v>
      </c>
      <c r="U37" s="52">
        <v>0.11269999999999999</v>
      </c>
      <c r="V37" s="52">
        <v>0.10869999999999901</v>
      </c>
    </row>
    <row r="38" spans="1:22">
      <c r="C38" s="52">
        <v>4.6100000000000002E-2</v>
      </c>
      <c r="D38" s="52">
        <v>5.4599999999999899E-2</v>
      </c>
      <c r="E38" s="52">
        <v>5.5500000000000001E-2</v>
      </c>
      <c r="F38" s="52">
        <v>7.09999999999999E-3</v>
      </c>
      <c r="G38" s="52">
        <v>5.2999999999999896E-3</v>
      </c>
      <c r="H38" s="52">
        <v>5.1999999999999902E-3</v>
      </c>
      <c r="I38" s="52">
        <v>6.3399999999999998E-2</v>
      </c>
      <c r="J38" s="52">
        <v>5.8599999999999999E-2</v>
      </c>
      <c r="K38" s="52">
        <v>5.5399999999999901E-2</v>
      </c>
      <c r="L38" s="52">
        <v>4.8999999999999998E-3</v>
      </c>
      <c r="M38" s="52">
        <v>4.7000000000000002E-3</v>
      </c>
      <c r="N38" s="52">
        <v>5.4000000000000003E-3</v>
      </c>
      <c r="P38" s="52">
        <v>4.6100000000000002E-2</v>
      </c>
      <c r="Q38" s="52">
        <v>5.4599999999999899E-2</v>
      </c>
      <c r="R38" s="52">
        <v>5.5500000000000001E-2</v>
      </c>
      <c r="T38" s="52">
        <v>6.3399999999999998E-2</v>
      </c>
      <c r="U38" s="52">
        <v>5.8599999999999999E-2</v>
      </c>
      <c r="V38" s="52">
        <v>5.5399999999999901E-2</v>
      </c>
    </row>
    <row r="39" spans="1:22">
      <c r="C39" s="52">
        <v>2.6200000000000001E-2</v>
      </c>
      <c r="D39" s="52">
        <v>2.8999999999999901E-2</v>
      </c>
      <c r="E39" s="52">
        <v>3.1300000000000001E-2</v>
      </c>
      <c r="F39" s="52">
        <v>6.1000000000000004E-3</v>
      </c>
      <c r="G39" s="52">
        <v>5.2999999999999896E-3</v>
      </c>
      <c r="H39" s="52">
        <v>5.4999999999999901E-3</v>
      </c>
      <c r="I39" s="52">
        <v>3.1300000000000001E-2</v>
      </c>
      <c r="J39" s="52">
        <v>1.83E-2</v>
      </c>
      <c r="K39" s="52">
        <v>3.0399999999999899E-2</v>
      </c>
      <c r="L39" s="52">
        <v>5.1999999999999998E-3</v>
      </c>
      <c r="M39" s="52">
        <v>6.1999999999999902E-3</v>
      </c>
      <c r="N39" s="52">
        <v>5.4000000000000003E-3</v>
      </c>
      <c r="P39" s="52">
        <v>2.6200000000000001E-2</v>
      </c>
      <c r="Q39" s="52">
        <v>2.8999999999999901E-2</v>
      </c>
      <c r="R39" s="52">
        <v>3.1300000000000001E-2</v>
      </c>
      <c r="T39" s="52">
        <v>3.1300000000000001E-2</v>
      </c>
      <c r="U39" s="52">
        <v>1.83E-2</v>
      </c>
      <c r="V39" s="52">
        <v>3.0399999999999899E-2</v>
      </c>
    </row>
    <row r="40" spans="1:22">
      <c r="C40" s="52">
        <v>1.55E-2</v>
      </c>
      <c r="D40" s="52">
        <v>1.6500000000000001E-2</v>
      </c>
      <c r="E40" s="52">
        <v>1.84E-2</v>
      </c>
      <c r="F40" s="52">
        <v>6.1000000000000004E-3</v>
      </c>
      <c r="G40" s="52">
        <v>5.5999999999999999E-3</v>
      </c>
      <c r="H40" s="52">
        <v>5.2999999999999896E-3</v>
      </c>
      <c r="I40" s="52">
        <v>1.89E-2</v>
      </c>
      <c r="J40" s="52">
        <v>1.67E-2</v>
      </c>
      <c r="K40" s="52">
        <v>1.6500000000000001E-2</v>
      </c>
      <c r="L40" s="52">
        <v>5.4000000000000003E-3</v>
      </c>
      <c r="M40" s="52">
        <v>8.0000000000000002E-3</v>
      </c>
      <c r="N40" s="52">
        <v>4.8999999999999998E-3</v>
      </c>
      <c r="P40" s="52">
        <v>1.55E-2</v>
      </c>
      <c r="Q40" s="52">
        <v>1.6500000000000001E-2</v>
      </c>
      <c r="R40" s="52">
        <v>1.84E-2</v>
      </c>
      <c r="T40" s="52">
        <v>1.89E-2</v>
      </c>
      <c r="U40" s="52">
        <v>1.67E-2</v>
      </c>
      <c r="V40" s="52">
        <v>1.6500000000000001E-2</v>
      </c>
    </row>
    <row r="41" spans="1:22">
      <c r="C41" s="52">
        <v>1.04E-2</v>
      </c>
      <c r="D41" s="52">
        <v>1.0099999999999901E-2</v>
      </c>
      <c r="E41" s="52">
        <v>1.0200000000000001E-2</v>
      </c>
      <c r="F41" s="52">
        <v>5.2999999999999896E-3</v>
      </c>
      <c r="G41" s="52">
        <v>6.1000000000000004E-3</v>
      </c>
      <c r="H41" s="52">
        <v>6.1999999999999902E-3</v>
      </c>
      <c r="I41" s="52">
        <v>9.7999999999999997E-3</v>
      </c>
      <c r="J41" s="52">
        <v>1.10999999999999E-2</v>
      </c>
      <c r="K41" s="52">
        <v>4.3299999999999998E-2</v>
      </c>
      <c r="L41" s="52">
        <v>4.8999999999999998E-3</v>
      </c>
      <c r="M41" s="52">
        <v>6.7000000000000002E-3</v>
      </c>
      <c r="N41" s="52">
        <v>5.1999999999999998E-3</v>
      </c>
      <c r="P41" s="52">
        <v>1.04E-2</v>
      </c>
      <c r="Q41" s="52">
        <v>1.0099999999999901E-2</v>
      </c>
      <c r="R41" s="52">
        <v>1.0200000000000001E-2</v>
      </c>
      <c r="T41" s="52">
        <v>9.7999999999999997E-3</v>
      </c>
      <c r="U41" s="52">
        <v>1.10999999999999E-2</v>
      </c>
      <c r="V41" s="52">
        <v>4.3299999999999998E-2</v>
      </c>
    </row>
    <row r="42" spans="1:22">
      <c r="C42" s="52">
        <v>1.8499999999999999E-2</v>
      </c>
      <c r="D42" s="52">
        <v>7.4999999999999997E-3</v>
      </c>
      <c r="E42" s="52">
        <v>7.09999999999999E-3</v>
      </c>
      <c r="F42" s="52">
        <v>4.5999999999999999E-3</v>
      </c>
      <c r="G42" s="52">
        <v>4.9999999999999897E-3</v>
      </c>
      <c r="H42" s="52">
        <v>4.4999999999999901E-3</v>
      </c>
      <c r="I42" s="52">
        <v>7.1999999999999998E-3</v>
      </c>
      <c r="J42" s="52">
        <v>7.4000000000000003E-3</v>
      </c>
      <c r="K42" s="52">
        <v>7.8999999999999904E-3</v>
      </c>
      <c r="L42" s="52">
        <v>4.7999999999999996E-3</v>
      </c>
      <c r="M42" s="52">
        <v>5.1999999999999998E-3</v>
      </c>
      <c r="N42" s="52">
        <v>4.6999999999999898E-3</v>
      </c>
      <c r="P42" s="52">
        <v>1.8499999999999999E-2</v>
      </c>
      <c r="Q42" s="52">
        <v>7.4999999999999997E-3</v>
      </c>
      <c r="R42" s="52">
        <v>7.09999999999999E-3</v>
      </c>
      <c r="T42" s="52">
        <v>7.1999999999999998E-3</v>
      </c>
      <c r="U42" s="52">
        <v>7.4000000000000003E-3</v>
      </c>
      <c r="V42" s="52">
        <v>7.8999999999999904E-3</v>
      </c>
    </row>
    <row r="43" spans="1:22">
      <c r="A43" s="52" t="s">
        <v>24</v>
      </c>
      <c r="P43" s="52">
        <v>6.1999999999999998E-3</v>
      </c>
      <c r="Q43" s="52">
        <v>5.9999999999999897E-3</v>
      </c>
      <c r="R43" s="52">
        <v>5.6999999999999898E-3</v>
      </c>
      <c r="T43" s="52">
        <v>6.1999999999999902E-3</v>
      </c>
      <c r="U43" s="52">
        <v>6.4999999999999902E-3</v>
      </c>
      <c r="V43" s="52">
        <v>6.7999999999999996E-3</v>
      </c>
    </row>
    <row r="44" spans="1:22">
      <c r="A44" s="52" t="s">
        <v>227</v>
      </c>
      <c r="P44" s="52">
        <v>6.7999999999999996E-3</v>
      </c>
      <c r="Q44" s="52">
        <v>5.9999999999999897E-3</v>
      </c>
      <c r="R44" s="52">
        <v>5.5999999999999999E-3</v>
      </c>
      <c r="T44" s="52">
        <v>6.0000000000000001E-3</v>
      </c>
      <c r="U44" s="52">
        <v>5.5999999999999999E-3</v>
      </c>
      <c r="V44" s="52">
        <v>6.1000000000000004E-3</v>
      </c>
    </row>
    <row r="45" spans="1:22">
      <c r="P45" s="52">
        <v>7.1999999999999903E-3</v>
      </c>
      <c r="Q45" s="52">
        <v>5.8999999999999903E-3</v>
      </c>
      <c r="R45" s="52">
        <v>5.5999999999999999E-3</v>
      </c>
      <c r="T45" s="52">
        <v>5.4999999999999901E-3</v>
      </c>
      <c r="U45" s="52">
        <v>5.7999999999999996E-3</v>
      </c>
      <c r="V45" s="52">
        <v>6.6E-3</v>
      </c>
    </row>
    <row r="46" spans="1:22">
      <c r="P46" s="52">
        <v>7.09999999999999E-3</v>
      </c>
      <c r="Q46" s="52">
        <v>5.2999999999999896E-3</v>
      </c>
      <c r="R46" s="52">
        <v>5.1999999999999902E-3</v>
      </c>
      <c r="T46" s="52">
        <v>4.8999999999999998E-3</v>
      </c>
      <c r="U46" s="52">
        <v>4.7000000000000002E-3</v>
      </c>
      <c r="V46" s="52">
        <v>5.4000000000000003E-3</v>
      </c>
    </row>
    <row r="47" spans="1:22">
      <c r="P47" s="52">
        <v>6.1000000000000004E-3</v>
      </c>
      <c r="Q47" s="52">
        <v>5.2999999999999896E-3</v>
      </c>
      <c r="R47" s="52">
        <v>5.4999999999999901E-3</v>
      </c>
      <c r="T47" s="52">
        <v>5.1999999999999998E-3</v>
      </c>
      <c r="U47" s="52">
        <v>6.1999999999999902E-3</v>
      </c>
      <c r="V47" s="52">
        <v>5.4000000000000003E-3</v>
      </c>
    </row>
    <row r="48" spans="1:22">
      <c r="P48" s="52">
        <v>6.1000000000000004E-3</v>
      </c>
      <c r="Q48" s="52">
        <v>5.5999999999999999E-3</v>
      </c>
      <c r="R48" s="52">
        <v>5.2999999999999896E-3</v>
      </c>
      <c r="T48" s="52">
        <v>5.4000000000000003E-3</v>
      </c>
      <c r="U48" s="52">
        <v>8.0000000000000002E-3</v>
      </c>
      <c r="V48" s="52">
        <v>4.8999999999999998E-3</v>
      </c>
    </row>
    <row r="49" spans="16:22">
      <c r="P49" s="52">
        <v>5.2999999999999896E-3</v>
      </c>
      <c r="Q49" s="52">
        <v>6.1000000000000004E-3</v>
      </c>
      <c r="R49" s="52">
        <v>6.1999999999999902E-3</v>
      </c>
      <c r="T49" s="52">
        <v>4.8999999999999998E-3</v>
      </c>
      <c r="U49" s="52">
        <v>6.7000000000000002E-3</v>
      </c>
      <c r="V49" s="52">
        <v>5.1999999999999998E-3</v>
      </c>
    </row>
    <row r="50" spans="16:22">
      <c r="P50" s="52">
        <v>4.5999999999999999E-3</v>
      </c>
      <c r="Q50" s="52">
        <v>4.9999999999999897E-3</v>
      </c>
      <c r="R50" s="52">
        <v>4.4999999999999901E-3</v>
      </c>
      <c r="T50" s="52">
        <v>4.7999999999999996E-3</v>
      </c>
      <c r="U50" s="52">
        <v>5.1999999999999998E-3</v>
      </c>
      <c r="V50" s="52">
        <v>4.6999999999999898E-3</v>
      </c>
    </row>
  </sheetData>
  <phoneticPr fontId="1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50"/>
  <sheetViews>
    <sheetView topLeftCell="A10" workbookViewId="0">
      <selection activeCell="T35" sqref="T35:V50"/>
    </sheetView>
  </sheetViews>
  <sheetFormatPr defaultRowHeight="10.5"/>
  <cols>
    <col min="1" max="16384" width="9.33203125" style="52"/>
  </cols>
  <sheetData>
    <row r="1" spans="1:1">
      <c r="A1" s="52" t="s">
        <v>0</v>
      </c>
    </row>
    <row r="2" spans="1:1">
      <c r="A2" s="52" t="s">
        <v>1</v>
      </c>
    </row>
    <row r="3" spans="1:1">
      <c r="A3" s="52" t="s">
        <v>2</v>
      </c>
    </row>
    <row r="6" spans="1:1">
      <c r="A6" s="52" t="s">
        <v>3</v>
      </c>
    </row>
    <row r="7" spans="1:1">
      <c r="A7" s="52" t="s">
        <v>4</v>
      </c>
    </row>
    <row r="8" spans="1:1">
      <c r="A8" s="52" t="s">
        <v>5</v>
      </c>
    </row>
    <row r="9" spans="1:1">
      <c r="A9" s="52" t="s">
        <v>6</v>
      </c>
    </row>
    <row r="10" spans="1:1">
      <c r="A10" s="52" t="s">
        <v>7</v>
      </c>
    </row>
    <row r="11" spans="1:1">
      <c r="A11" s="52" t="s">
        <v>8</v>
      </c>
    </row>
    <row r="13" spans="1:1">
      <c r="A13" s="52" t="s">
        <v>9</v>
      </c>
    </row>
    <row r="15" spans="1:1">
      <c r="A15" s="52" t="s">
        <v>10</v>
      </c>
    </row>
    <row r="16" spans="1:1">
      <c r="A16" s="52" t="s">
        <v>11</v>
      </c>
    </row>
    <row r="17" spans="1:27">
      <c r="A17" s="52" t="s">
        <v>12</v>
      </c>
    </row>
    <row r="19" spans="1:27">
      <c r="A19" s="52" t="s">
        <v>13</v>
      </c>
    </row>
    <row r="20" spans="1:27">
      <c r="A20" s="52" t="s">
        <v>14</v>
      </c>
    </row>
    <row r="22" spans="1:27">
      <c r="A22" s="52" t="s">
        <v>15</v>
      </c>
    </row>
    <row r="23" spans="1:27">
      <c r="A23" s="52" t="s">
        <v>16</v>
      </c>
      <c r="B23" s="52" t="s">
        <v>17</v>
      </c>
      <c r="C23" s="52">
        <v>1.3</v>
      </c>
      <c r="D23" s="52" t="s">
        <v>18</v>
      </c>
      <c r="E23" s="52" t="s">
        <v>19</v>
      </c>
      <c r="F23" s="52" t="s">
        <v>20</v>
      </c>
      <c r="G23" s="52" t="s">
        <v>21</v>
      </c>
      <c r="H23" s="52" t="b">
        <v>0</v>
      </c>
      <c r="I23" s="52">
        <v>1</v>
      </c>
      <c r="O23" s="52">
        <v>2</v>
      </c>
      <c r="P23" s="52" t="s">
        <v>22</v>
      </c>
      <c r="Q23" s="52">
        <v>1</v>
      </c>
      <c r="R23" s="52">
        <v>12</v>
      </c>
      <c r="S23" s="52">
        <v>96</v>
      </c>
      <c r="T23" s="52">
        <v>1</v>
      </c>
      <c r="U23" s="52">
        <v>8</v>
      </c>
    </row>
    <row r="24" spans="1:27">
      <c r="B24" s="52" t="s">
        <v>23</v>
      </c>
      <c r="C24" s="52">
        <v>1</v>
      </c>
      <c r="D24" s="52">
        <v>2</v>
      </c>
      <c r="E24" s="52">
        <v>3</v>
      </c>
      <c r="F24" s="52">
        <v>4</v>
      </c>
      <c r="G24" s="52">
        <v>5</v>
      </c>
      <c r="H24" s="52">
        <v>6</v>
      </c>
      <c r="I24" s="52">
        <v>7</v>
      </c>
      <c r="J24" s="52">
        <v>8</v>
      </c>
      <c r="K24" s="52">
        <v>9</v>
      </c>
      <c r="L24" s="52">
        <v>10</v>
      </c>
      <c r="M24" s="52">
        <v>11</v>
      </c>
      <c r="N24" s="52">
        <v>12</v>
      </c>
      <c r="P24" s="52">
        <v>1</v>
      </c>
      <c r="Q24" s="52">
        <v>2</v>
      </c>
      <c r="R24" s="52">
        <v>3</v>
      </c>
      <c r="S24" s="52">
        <v>4</v>
      </c>
      <c r="T24" s="52">
        <v>5</v>
      </c>
      <c r="U24" s="52">
        <v>6</v>
      </c>
      <c r="V24" s="52">
        <v>7</v>
      </c>
      <c r="W24" s="52">
        <v>8</v>
      </c>
      <c r="X24" s="52">
        <v>9</v>
      </c>
      <c r="Y24" s="52">
        <v>10</v>
      </c>
      <c r="Z24" s="52">
        <v>11</v>
      </c>
      <c r="AA24" s="52">
        <v>12</v>
      </c>
    </row>
    <row r="25" spans="1:27">
      <c r="B25" s="52">
        <v>26</v>
      </c>
      <c r="C25" s="52">
        <v>4.3700000000000003E-2</v>
      </c>
      <c r="D25" s="52">
        <v>4.2599999999999999E-2</v>
      </c>
      <c r="E25" s="52">
        <v>4.07E-2</v>
      </c>
      <c r="F25" s="52">
        <v>4.4699999999999997E-2</v>
      </c>
      <c r="G25" s="52">
        <v>4.4600000000000001E-2</v>
      </c>
      <c r="H25" s="52">
        <v>4.3799999999999999E-2</v>
      </c>
      <c r="I25" s="52">
        <v>4.4200000000000003E-2</v>
      </c>
      <c r="J25" s="52">
        <v>5.0999999999999997E-2</v>
      </c>
      <c r="K25" s="52">
        <v>4.19E-2</v>
      </c>
      <c r="L25" s="52">
        <v>4.5199999999999997E-2</v>
      </c>
      <c r="M25" s="52">
        <v>4.7800000000000002E-2</v>
      </c>
      <c r="N25" s="52">
        <v>4.53E-2</v>
      </c>
      <c r="P25" s="52">
        <v>3.1E-2</v>
      </c>
      <c r="Q25" s="52">
        <v>3.1099999999999999E-2</v>
      </c>
      <c r="R25" s="52">
        <v>2.93E-2</v>
      </c>
      <c r="S25" s="52">
        <v>3.1199999999999999E-2</v>
      </c>
      <c r="T25" s="52">
        <v>3.0599999999999999E-2</v>
      </c>
      <c r="U25" s="52">
        <v>3.09E-2</v>
      </c>
      <c r="V25" s="52">
        <v>3.1600000000000003E-2</v>
      </c>
      <c r="W25" s="52">
        <v>4.0300000000000002E-2</v>
      </c>
      <c r="X25" s="52">
        <v>3.0300000000000001E-2</v>
      </c>
      <c r="Y25" s="52">
        <v>3.1199999999999999E-2</v>
      </c>
      <c r="Z25" s="52">
        <v>3.2099999999999997E-2</v>
      </c>
      <c r="AA25" s="52">
        <v>3.0200000000000001E-2</v>
      </c>
    </row>
    <row r="26" spans="1:27">
      <c r="C26" s="52">
        <v>4.2500000000000003E-2</v>
      </c>
      <c r="D26" s="52">
        <v>4.2500000000000003E-2</v>
      </c>
      <c r="E26" s="52">
        <v>4.1799999999999997E-2</v>
      </c>
      <c r="F26" s="52">
        <v>4.3900000000000002E-2</v>
      </c>
      <c r="G26" s="52">
        <v>4.48E-2</v>
      </c>
      <c r="H26" s="52">
        <v>4.3099999999999999E-2</v>
      </c>
      <c r="I26" s="52">
        <v>4.6600000000000003E-2</v>
      </c>
      <c r="J26" s="52">
        <v>4.3999999999999997E-2</v>
      </c>
      <c r="K26" s="52">
        <v>4.48E-2</v>
      </c>
      <c r="L26" s="52">
        <v>4.7199999999999999E-2</v>
      </c>
      <c r="M26" s="52">
        <v>4.6899999999999997E-2</v>
      </c>
      <c r="N26" s="52">
        <v>4.6600000000000003E-2</v>
      </c>
      <c r="P26" s="52">
        <v>3.1099999999999999E-2</v>
      </c>
      <c r="Q26" s="52">
        <v>3.1899999999999998E-2</v>
      </c>
      <c r="R26" s="52">
        <v>3.1199999999999999E-2</v>
      </c>
      <c r="S26" s="52">
        <v>3.2099999999999997E-2</v>
      </c>
      <c r="T26" s="52">
        <v>3.1099999999999999E-2</v>
      </c>
      <c r="U26" s="52">
        <v>3.1399999999999997E-2</v>
      </c>
      <c r="V26" s="52">
        <v>3.3500000000000002E-2</v>
      </c>
      <c r="W26" s="52">
        <v>3.0700000000000002E-2</v>
      </c>
      <c r="X26" s="52">
        <v>3.09E-2</v>
      </c>
      <c r="Y26" s="52">
        <v>3.1099999999999999E-2</v>
      </c>
      <c r="Z26" s="52">
        <v>3.0700000000000002E-2</v>
      </c>
      <c r="AA26" s="52">
        <v>3.04E-2</v>
      </c>
    </row>
    <row r="27" spans="1:27">
      <c r="C27" s="52">
        <v>0.1338</v>
      </c>
      <c r="D27" s="52">
        <v>0.13200000000000001</v>
      </c>
      <c r="E27" s="52">
        <v>0.13120000000000001</v>
      </c>
      <c r="F27" s="52">
        <v>4.2299999999999997E-2</v>
      </c>
      <c r="G27" s="52">
        <v>4.24E-2</v>
      </c>
      <c r="H27" s="52">
        <v>4.1500000000000002E-2</v>
      </c>
      <c r="I27" s="52">
        <v>0.13819999999999999</v>
      </c>
      <c r="J27" s="52">
        <v>0.13089999999999999</v>
      </c>
      <c r="K27" s="52">
        <v>0.13500000000000001</v>
      </c>
      <c r="L27" s="52">
        <v>4.5999999999999999E-2</v>
      </c>
      <c r="M27" s="52">
        <v>4.41E-2</v>
      </c>
      <c r="N27" s="52">
        <v>4.4299999999999999E-2</v>
      </c>
      <c r="P27" s="52">
        <v>3.09E-2</v>
      </c>
      <c r="Q27" s="52">
        <v>3.2500000000000001E-2</v>
      </c>
      <c r="R27" s="52">
        <v>3.1199999999999999E-2</v>
      </c>
      <c r="S27" s="52">
        <v>3.1300000000000001E-2</v>
      </c>
      <c r="T27" s="52">
        <v>3.1E-2</v>
      </c>
      <c r="U27" s="52">
        <v>3.15E-2</v>
      </c>
      <c r="V27" s="52">
        <v>3.5499999999999997E-2</v>
      </c>
      <c r="W27" s="52">
        <v>3.1199999999999999E-2</v>
      </c>
      <c r="X27" s="52">
        <v>3.0700000000000002E-2</v>
      </c>
      <c r="Y27" s="52">
        <v>3.1899999999999998E-2</v>
      </c>
      <c r="Z27" s="52">
        <v>3.0300000000000001E-2</v>
      </c>
      <c r="AA27" s="52">
        <v>3.04E-2</v>
      </c>
    </row>
    <row r="28" spans="1:27">
      <c r="C28" s="52">
        <v>8.3699999999999997E-2</v>
      </c>
      <c r="D28" s="52">
        <v>8.6499999999999994E-2</v>
      </c>
      <c r="E28" s="52">
        <v>8.5099999999999995E-2</v>
      </c>
      <c r="F28" s="52">
        <v>4.2200000000000001E-2</v>
      </c>
      <c r="G28" s="52">
        <v>4.0800000000000003E-2</v>
      </c>
      <c r="H28" s="52">
        <v>4.02E-2</v>
      </c>
      <c r="I28" s="52">
        <v>8.8099999999999998E-2</v>
      </c>
      <c r="J28" s="52">
        <v>8.3900000000000002E-2</v>
      </c>
      <c r="K28" s="52">
        <v>8.14E-2</v>
      </c>
      <c r="L28" s="52">
        <v>4.1799999999999997E-2</v>
      </c>
      <c r="M28" s="52">
        <v>4.2999999999999997E-2</v>
      </c>
      <c r="N28" s="52">
        <v>4.1700000000000001E-2</v>
      </c>
      <c r="P28" s="52">
        <v>3.2800000000000003E-2</v>
      </c>
      <c r="Q28" s="52">
        <v>3.1800000000000002E-2</v>
      </c>
      <c r="R28" s="52">
        <v>3.15E-2</v>
      </c>
      <c r="S28" s="52">
        <v>3.2000000000000001E-2</v>
      </c>
      <c r="T28" s="52">
        <v>3.1E-2</v>
      </c>
      <c r="U28" s="52">
        <v>3.0700000000000002E-2</v>
      </c>
      <c r="V28" s="52">
        <v>3.1600000000000003E-2</v>
      </c>
      <c r="W28" s="52">
        <v>3.09E-2</v>
      </c>
      <c r="X28" s="52">
        <v>3.1699999999999999E-2</v>
      </c>
      <c r="Y28" s="52">
        <v>3.0499999999999999E-2</v>
      </c>
      <c r="Z28" s="52">
        <v>3.2099999999999997E-2</v>
      </c>
      <c r="AA28" s="52">
        <v>3.0800000000000001E-2</v>
      </c>
    </row>
    <row r="29" spans="1:27">
      <c r="C29" s="52">
        <v>6.3700000000000007E-2</v>
      </c>
      <c r="D29" s="52">
        <v>6.1199999999999997E-2</v>
      </c>
      <c r="E29" s="52">
        <v>6.6000000000000003E-2</v>
      </c>
      <c r="F29" s="52">
        <v>4.5199999999999997E-2</v>
      </c>
      <c r="G29" s="52">
        <v>4.1000000000000002E-2</v>
      </c>
      <c r="H29" s="52">
        <v>4.0800000000000003E-2</v>
      </c>
      <c r="I29" s="52">
        <v>6.5199999999999994E-2</v>
      </c>
      <c r="J29" s="52">
        <v>5.6500000000000002E-2</v>
      </c>
      <c r="K29" s="52">
        <v>6.0999999999999999E-2</v>
      </c>
      <c r="L29" s="52">
        <v>3.9800000000000002E-2</v>
      </c>
      <c r="M29" s="52">
        <v>4.2099999999999999E-2</v>
      </c>
      <c r="N29" s="52">
        <v>4.3299999999999998E-2</v>
      </c>
      <c r="P29" s="52">
        <v>3.2800000000000003E-2</v>
      </c>
      <c r="Q29" s="52">
        <v>3.09E-2</v>
      </c>
      <c r="R29" s="52">
        <v>3.3799999999999997E-2</v>
      </c>
      <c r="S29" s="52">
        <v>3.5000000000000003E-2</v>
      </c>
      <c r="T29" s="52">
        <v>3.15E-2</v>
      </c>
      <c r="U29" s="52">
        <v>3.1600000000000003E-2</v>
      </c>
      <c r="V29" s="52">
        <v>3.1800000000000002E-2</v>
      </c>
      <c r="W29" s="52">
        <v>3.0800000000000001E-2</v>
      </c>
      <c r="X29" s="52">
        <v>3.04E-2</v>
      </c>
      <c r="Y29" s="52">
        <v>3.0800000000000001E-2</v>
      </c>
      <c r="Z29" s="52">
        <v>3.04E-2</v>
      </c>
      <c r="AA29" s="52">
        <v>3.04E-2</v>
      </c>
    </row>
    <row r="30" spans="1:27">
      <c r="C30" s="52">
        <v>5.3499999999999999E-2</v>
      </c>
      <c r="D30" s="52">
        <v>5.2999999999999999E-2</v>
      </c>
      <c r="E30" s="52">
        <v>5.0299999999999997E-2</v>
      </c>
      <c r="F30" s="52">
        <v>4.1399999999999999E-2</v>
      </c>
      <c r="G30" s="52">
        <v>4.07E-2</v>
      </c>
      <c r="H30" s="52">
        <v>4.2999999999999997E-2</v>
      </c>
      <c r="I30" s="52">
        <v>5.1200000000000002E-2</v>
      </c>
      <c r="J30" s="52">
        <v>5.0900000000000001E-2</v>
      </c>
      <c r="K30" s="52">
        <v>5.0900000000000001E-2</v>
      </c>
      <c r="L30" s="52">
        <v>4.1099999999999998E-2</v>
      </c>
      <c r="M30" s="52">
        <v>4.2200000000000001E-2</v>
      </c>
      <c r="N30" s="52">
        <v>4.3900000000000002E-2</v>
      </c>
      <c r="P30" s="52">
        <v>3.2199999999999999E-2</v>
      </c>
      <c r="Q30" s="52">
        <v>3.1300000000000001E-2</v>
      </c>
      <c r="R30" s="52">
        <v>3.0200000000000001E-2</v>
      </c>
      <c r="S30" s="52">
        <v>3.2300000000000002E-2</v>
      </c>
      <c r="T30" s="52">
        <v>3.0700000000000002E-2</v>
      </c>
      <c r="U30" s="52">
        <v>3.2300000000000002E-2</v>
      </c>
      <c r="V30" s="52">
        <v>3.2899999999999999E-2</v>
      </c>
      <c r="W30" s="52">
        <v>3.1699999999999999E-2</v>
      </c>
      <c r="X30" s="52">
        <v>3.15E-2</v>
      </c>
      <c r="Y30" s="52">
        <v>3.15E-2</v>
      </c>
      <c r="Z30" s="52">
        <v>3.0800000000000001E-2</v>
      </c>
      <c r="AA30" s="52">
        <v>3.0700000000000002E-2</v>
      </c>
    </row>
    <row r="31" spans="1:27">
      <c r="C31" s="52">
        <v>4.6600000000000003E-2</v>
      </c>
      <c r="D31" s="52">
        <v>4.5999999999999999E-2</v>
      </c>
      <c r="E31" s="52">
        <v>4.58E-2</v>
      </c>
      <c r="F31" s="52">
        <v>4.2900000000000001E-2</v>
      </c>
      <c r="G31" s="52">
        <v>4.07E-2</v>
      </c>
      <c r="H31" s="52">
        <v>3.9300000000000002E-2</v>
      </c>
      <c r="I31" s="52">
        <v>4.5199999999999997E-2</v>
      </c>
      <c r="J31" s="52">
        <v>4.5999999999999999E-2</v>
      </c>
      <c r="K31" s="52">
        <v>4.5900000000000003E-2</v>
      </c>
      <c r="L31" s="52">
        <v>4.0099999999999997E-2</v>
      </c>
      <c r="M31" s="52">
        <v>4.2000000000000003E-2</v>
      </c>
      <c r="N31" s="52">
        <v>0.05</v>
      </c>
      <c r="P31" s="52">
        <v>3.09E-2</v>
      </c>
      <c r="Q31" s="52">
        <v>3.1099999999999999E-2</v>
      </c>
      <c r="R31" s="52">
        <v>3.0700000000000002E-2</v>
      </c>
      <c r="S31" s="52">
        <v>3.1300000000000001E-2</v>
      </c>
      <c r="T31" s="52">
        <v>3.0499999999999999E-2</v>
      </c>
      <c r="U31" s="52">
        <v>3.0599999999999999E-2</v>
      </c>
      <c r="V31" s="52">
        <v>3.09E-2</v>
      </c>
      <c r="W31" s="52">
        <v>3.1099999999999999E-2</v>
      </c>
      <c r="X31" s="52">
        <v>3.09E-2</v>
      </c>
      <c r="Y31" s="52">
        <v>3.0700000000000002E-2</v>
      </c>
      <c r="Z31" s="52">
        <v>3.1E-2</v>
      </c>
      <c r="AA31" s="52">
        <v>3.7499999999999999E-2</v>
      </c>
    </row>
    <row r="32" spans="1:27">
      <c r="C32" s="52">
        <v>4.3700000000000003E-2</v>
      </c>
      <c r="D32" s="52">
        <v>4.3400000000000001E-2</v>
      </c>
      <c r="E32" s="52">
        <v>4.2200000000000001E-2</v>
      </c>
      <c r="F32" s="52">
        <v>4.0899999999999999E-2</v>
      </c>
      <c r="G32" s="52">
        <v>4.07E-2</v>
      </c>
      <c r="H32" s="52">
        <v>4.2900000000000001E-2</v>
      </c>
      <c r="I32" s="52">
        <v>4.2500000000000003E-2</v>
      </c>
      <c r="J32" s="52">
        <v>4.2999999999999997E-2</v>
      </c>
      <c r="K32" s="52">
        <v>4.3299999999999998E-2</v>
      </c>
      <c r="L32" s="52">
        <v>4.2000000000000003E-2</v>
      </c>
      <c r="M32" s="52">
        <v>4.19E-2</v>
      </c>
      <c r="N32" s="52">
        <v>4.2500000000000003E-2</v>
      </c>
      <c r="P32" s="52">
        <v>3.1300000000000001E-2</v>
      </c>
      <c r="Q32" s="52">
        <v>3.0599999999999999E-2</v>
      </c>
      <c r="R32" s="52">
        <v>3.0200000000000001E-2</v>
      </c>
      <c r="S32" s="52">
        <v>3.0300000000000001E-2</v>
      </c>
      <c r="T32" s="52">
        <v>3.0499999999999999E-2</v>
      </c>
      <c r="U32" s="52">
        <v>3.2199999999999999E-2</v>
      </c>
      <c r="V32" s="52">
        <v>3.04E-2</v>
      </c>
      <c r="W32" s="52">
        <v>3.0800000000000001E-2</v>
      </c>
      <c r="X32" s="52">
        <v>3.09E-2</v>
      </c>
      <c r="Y32" s="52">
        <v>3.1199999999999999E-2</v>
      </c>
      <c r="Z32" s="52">
        <v>3.1E-2</v>
      </c>
      <c r="AA32" s="52">
        <v>3.1099999999999999E-2</v>
      </c>
    </row>
    <row r="34" spans="1:22">
      <c r="C34" s="52">
        <v>1</v>
      </c>
      <c r="D34" s="52">
        <v>2</v>
      </c>
      <c r="E34" s="52">
        <v>3</v>
      </c>
      <c r="F34" s="52">
        <v>4</v>
      </c>
      <c r="G34" s="52">
        <v>5</v>
      </c>
      <c r="H34" s="52">
        <v>6</v>
      </c>
      <c r="I34" s="52">
        <v>7</v>
      </c>
      <c r="J34" s="52">
        <v>8</v>
      </c>
      <c r="K34" s="52">
        <v>9</v>
      </c>
      <c r="L34" s="52">
        <v>10</v>
      </c>
      <c r="M34" s="52">
        <v>11</v>
      </c>
      <c r="N34" s="52">
        <v>12</v>
      </c>
    </row>
    <row r="35" spans="1:22">
      <c r="C35" s="52">
        <v>1.2699999999999999E-2</v>
      </c>
      <c r="D35" s="52">
        <v>1.15E-2</v>
      </c>
      <c r="E35" s="52">
        <v>1.14E-2</v>
      </c>
      <c r="F35" s="52">
        <v>1.3499999999999899E-2</v>
      </c>
      <c r="G35" s="52">
        <v>1.4E-2</v>
      </c>
      <c r="H35" s="52">
        <v>1.2899999999999899E-2</v>
      </c>
      <c r="I35" s="52">
        <v>1.26E-2</v>
      </c>
      <c r="J35" s="52">
        <v>1.0699999999999901E-2</v>
      </c>
      <c r="K35" s="52">
        <v>1.1599999999999999E-2</v>
      </c>
      <c r="L35" s="52">
        <v>1.39999999999999E-2</v>
      </c>
      <c r="M35" s="52">
        <v>1.5699999999999999E-2</v>
      </c>
      <c r="N35" s="52">
        <v>1.50999999999999E-2</v>
      </c>
      <c r="P35" s="52">
        <v>1.2699999999999999E-2</v>
      </c>
      <c r="Q35" s="52">
        <v>1.15E-2</v>
      </c>
      <c r="R35" s="52">
        <v>1.14E-2</v>
      </c>
      <c r="T35" s="52">
        <v>1.26E-2</v>
      </c>
      <c r="U35" s="52">
        <v>1.0699999999999901E-2</v>
      </c>
      <c r="V35" s="52">
        <v>1.1599999999999999E-2</v>
      </c>
    </row>
    <row r="36" spans="1:22">
      <c r="C36" s="52">
        <v>1.14E-2</v>
      </c>
      <c r="D36" s="52">
        <v>1.06E-2</v>
      </c>
      <c r="E36" s="52">
        <v>1.0599999999999899E-2</v>
      </c>
      <c r="F36" s="52">
        <v>1.18E-2</v>
      </c>
      <c r="G36" s="52">
        <v>1.37E-2</v>
      </c>
      <c r="H36" s="52">
        <v>1.17E-2</v>
      </c>
      <c r="I36" s="52">
        <v>1.3100000000000001E-2</v>
      </c>
      <c r="J36" s="52">
        <v>1.32999999999999E-2</v>
      </c>
      <c r="K36" s="52">
        <v>1.3899999999999999E-2</v>
      </c>
      <c r="L36" s="52">
        <v>1.61E-2</v>
      </c>
      <c r="M36" s="52">
        <v>1.6199999999999899E-2</v>
      </c>
      <c r="N36" s="52">
        <v>1.6199999999999999E-2</v>
      </c>
      <c r="P36" s="52">
        <v>1.14E-2</v>
      </c>
      <c r="Q36" s="52">
        <v>1.06E-2</v>
      </c>
      <c r="R36" s="52">
        <v>1.0599999999999899E-2</v>
      </c>
      <c r="T36" s="52">
        <v>1.3100000000000001E-2</v>
      </c>
      <c r="U36" s="52">
        <v>1.32999999999999E-2</v>
      </c>
      <c r="V36" s="52">
        <v>1.3899999999999999E-2</v>
      </c>
    </row>
    <row r="37" spans="1:22">
      <c r="C37" s="52">
        <v>0.10290000000000001</v>
      </c>
      <c r="D37" s="52">
        <v>9.9500000000000005E-2</v>
      </c>
      <c r="E37" s="52">
        <v>0.1</v>
      </c>
      <c r="F37" s="52">
        <v>1.09999999999999E-2</v>
      </c>
      <c r="G37" s="52">
        <v>1.14E-2</v>
      </c>
      <c r="H37" s="52">
        <v>0.01</v>
      </c>
      <c r="I37" s="52">
        <v>0.102699999999999</v>
      </c>
      <c r="J37" s="52">
        <v>9.96999999999999E-2</v>
      </c>
      <c r="K37" s="52">
        <v>0.1043</v>
      </c>
      <c r="L37" s="52">
        <v>1.41E-2</v>
      </c>
      <c r="M37" s="52">
        <v>1.38E-2</v>
      </c>
      <c r="N37" s="52">
        <v>1.3899999999999999E-2</v>
      </c>
      <c r="P37" s="52">
        <v>0.10290000000000001</v>
      </c>
      <c r="Q37" s="52">
        <v>9.9500000000000005E-2</v>
      </c>
      <c r="R37" s="52">
        <v>0.1</v>
      </c>
      <c r="T37" s="52">
        <v>0.102699999999999</v>
      </c>
      <c r="U37" s="52">
        <v>9.96999999999999E-2</v>
      </c>
      <c r="V37" s="52">
        <v>0.1043</v>
      </c>
    </row>
    <row r="38" spans="1:22">
      <c r="C38" s="52">
        <v>5.0899999999999897E-2</v>
      </c>
      <c r="D38" s="52">
        <v>5.4699999999999901E-2</v>
      </c>
      <c r="E38" s="52">
        <v>5.3599999999999898E-2</v>
      </c>
      <c r="F38" s="52">
        <v>1.0200000000000001E-2</v>
      </c>
      <c r="G38" s="52">
        <v>9.7999999999999997E-3</v>
      </c>
      <c r="H38" s="52">
        <v>9.4999999999999894E-3</v>
      </c>
      <c r="I38" s="52">
        <v>5.6499999999999898E-2</v>
      </c>
      <c r="J38" s="52">
        <v>5.2999999999999999E-2</v>
      </c>
      <c r="K38" s="52">
        <v>4.9700000000000001E-2</v>
      </c>
      <c r="L38" s="52">
        <v>1.12999999999999E-2</v>
      </c>
      <c r="M38" s="52">
        <v>1.09E-2</v>
      </c>
      <c r="N38" s="52">
        <v>1.09E-2</v>
      </c>
      <c r="P38" s="52">
        <v>5.0899999999999897E-2</v>
      </c>
      <c r="Q38" s="52">
        <v>5.4699999999999901E-2</v>
      </c>
      <c r="R38" s="52">
        <v>5.3599999999999898E-2</v>
      </c>
      <c r="T38" s="52">
        <v>5.6499999999999898E-2</v>
      </c>
      <c r="U38" s="52">
        <v>5.2999999999999999E-2</v>
      </c>
      <c r="V38" s="52">
        <v>4.9700000000000001E-2</v>
      </c>
    </row>
    <row r="39" spans="1:22">
      <c r="C39" s="52">
        <v>3.09E-2</v>
      </c>
      <c r="D39" s="52">
        <v>3.02999999999999E-2</v>
      </c>
      <c r="E39" s="52">
        <v>3.2199999999999999E-2</v>
      </c>
      <c r="F39" s="52">
        <v>1.01999999999999E-2</v>
      </c>
      <c r="G39" s="52">
        <v>9.4999999999999998E-3</v>
      </c>
      <c r="H39" s="52">
        <v>9.1999999999999998E-3</v>
      </c>
      <c r="I39" s="52">
        <v>3.3399999999999902E-2</v>
      </c>
      <c r="J39" s="52">
        <v>2.5700000000000001E-2</v>
      </c>
      <c r="K39" s="52">
        <v>3.0599999999999999E-2</v>
      </c>
      <c r="L39" s="52">
        <v>8.9999999999999993E-3</v>
      </c>
      <c r="M39" s="52">
        <v>1.16999999999999E-2</v>
      </c>
      <c r="N39" s="52">
        <v>1.2899999999999899E-2</v>
      </c>
      <c r="P39" s="52">
        <v>3.09E-2</v>
      </c>
      <c r="Q39" s="52">
        <v>3.02999999999999E-2</v>
      </c>
      <c r="R39" s="52">
        <v>3.2199999999999999E-2</v>
      </c>
      <c r="T39" s="52">
        <v>3.3399999999999902E-2</v>
      </c>
      <c r="U39" s="52">
        <v>2.5700000000000001E-2</v>
      </c>
      <c r="V39" s="52">
        <v>3.0599999999999999E-2</v>
      </c>
    </row>
    <row r="40" spans="1:22">
      <c r="C40" s="52">
        <v>2.1299999999999999E-2</v>
      </c>
      <c r="D40" s="52">
        <v>2.16999999999999E-2</v>
      </c>
      <c r="E40" s="52">
        <v>2.0099999999999899E-2</v>
      </c>
      <c r="F40" s="52">
        <v>9.09999999999999E-3</v>
      </c>
      <c r="G40" s="52">
        <v>9.9999999999999898E-3</v>
      </c>
      <c r="H40" s="52">
        <v>1.0699999999999901E-2</v>
      </c>
      <c r="I40" s="52">
        <v>1.83E-2</v>
      </c>
      <c r="J40" s="52">
        <v>1.9199999999999998E-2</v>
      </c>
      <c r="K40" s="52">
        <v>1.9400000000000001E-2</v>
      </c>
      <c r="L40" s="52">
        <v>9.5999999999999905E-3</v>
      </c>
      <c r="M40" s="52">
        <v>1.14E-2</v>
      </c>
      <c r="N40" s="52">
        <v>1.32E-2</v>
      </c>
      <c r="P40" s="52">
        <v>2.1299999999999999E-2</v>
      </c>
      <c r="Q40" s="52">
        <v>2.16999999999999E-2</v>
      </c>
      <c r="R40" s="52">
        <v>2.0099999999999899E-2</v>
      </c>
      <c r="T40" s="52">
        <v>1.83E-2</v>
      </c>
      <c r="U40" s="52">
        <v>1.9199999999999998E-2</v>
      </c>
      <c r="V40" s="52">
        <v>1.9400000000000001E-2</v>
      </c>
    </row>
    <row r="41" spans="1:22">
      <c r="C41" s="52">
        <v>1.5699999999999999E-2</v>
      </c>
      <c r="D41" s="52">
        <v>1.49E-2</v>
      </c>
      <c r="E41" s="52">
        <v>1.50999999999999E-2</v>
      </c>
      <c r="F41" s="52">
        <v>1.1599999999999999E-2</v>
      </c>
      <c r="G41" s="52">
        <v>1.0200000000000001E-2</v>
      </c>
      <c r="H41" s="52">
        <v>8.6999999999999994E-3</v>
      </c>
      <c r="I41" s="52">
        <v>1.42999999999999E-2</v>
      </c>
      <c r="J41" s="52">
        <v>1.49E-2</v>
      </c>
      <c r="K41" s="52">
        <v>1.4999999999999999E-2</v>
      </c>
      <c r="L41" s="52">
        <v>9.39999999999999E-3</v>
      </c>
      <c r="M41" s="52">
        <v>1.0999999999999999E-2</v>
      </c>
      <c r="N41" s="52">
        <v>1.2500000000000001E-2</v>
      </c>
      <c r="P41" s="52">
        <v>1.5699999999999999E-2</v>
      </c>
      <c r="Q41" s="52">
        <v>1.49E-2</v>
      </c>
      <c r="R41" s="52">
        <v>1.50999999999999E-2</v>
      </c>
      <c r="T41" s="52">
        <v>1.42999999999999E-2</v>
      </c>
      <c r="U41" s="52">
        <v>1.49E-2</v>
      </c>
      <c r="V41" s="52">
        <v>1.4999999999999999E-2</v>
      </c>
    </row>
    <row r="42" spans="1:22">
      <c r="C42" s="52">
        <v>1.24E-2</v>
      </c>
      <c r="D42" s="52">
        <v>1.2800000000000001E-2</v>
      </c>
      <c r="E42" s="52">
        <v>1.2E-2</v>
      </c>
      <c r="F42" s="52">
        <v>1.0599999999999899E-2</v>
      </c>
      <c r="G42" s="52">
        <v>1.0200000000000001E-2</v>
      </c>
      <c r="H42" s="52">
        <v>1.0699999999999999E-2</v>
      </c>
      <c r="I42" s="52">
        <v>1.21E-2</v>
      </c>
      <c r="J42" s="52">
        <v>1.21999999999999E-2</v>
      </c>
      <c r="K42" s="52">
        <v>1.2399999999999901E-2</v>
      </c>
      <c r="L42" s="52">
        <v>1.0800000000000001E-2</v>
      </c>
      <c r="M42" s="52">
        <v>1.09E-2</v>
      </c>
      <c r="N42" s="52">
        <v>1.14E-2</v>
      </c>
      <c r="P42" s="52">
        <v>1.24E-2</v>
      </c>
      <c r="Q42" s="52">
        <v>1.2800000000000001E-2</v>
      </c>
      <c r="R42" s="52">
        <v>1.2E-2</v>
      </c>
      <c r="T42" s="52">
        <v>1.21E-2</v>
      </c>
      <c r="U42" s="52">
        <v>1.21999999999999E-2</v>
      </c>
      <c r="V42" s="52">
        <v>1.2399999999999901E-2</v>
      </c>
    </row>
    <row r="43" spans="1:22">
      <c r="A43" s="52" t="s">
        <v>24</v>
      </c>
      <c r="P43" s="52">
        <v>1.3499999999999899E-2</v>
      </c>
      <c r="Q43" s="52">
        <v>1.4E-2</v>
      </c>
      <c r="R43" s="52">
        <v>1.2899999999999899E-2</v>
      </c>
      <c r="T43" s="52">
        <v>1.39999999999999E-2</v>
      </c>
      <c r="U43" s="52">
        <v>1.5699999999999999E-2</v>
      </c>
      <c r="V43" s="52">
        <v>1.50999999999999E-2</v>
      </c>
    </row>
    <row r="44" spans="1:22">
      <c r="A44" s="52" t="s">
        <v>228</v>
      </c>
      <c r="P44" s="52">
        <v>1.18E-2</v>
      </c>
      <c r="Q44" s="52">
        <v>1.37E-2</v>
      </c>
      <c r="R44" s="52">
        <v>1.17E-2</v>
      </c>
      <c r="T44" s="52">
        <v>1.61E-2</v>
      </c>
      <c r="U44" s="52">
        <v>1.6199999999999899E-2</v>
      </c>
      <c r="V44" s="52">
        <v>1.6199999999999999E-2</v>
      </c>
    </row>
    <row r="45" spans="1:22">
      <c r="P45" s="52">
        <v>1.09999999999999E-2</v>
      </c>
      <c r="Q45" s="52">
        <v>1.14E-2</v>
      </c>
      <c r="R45" s="52">
        <v>0.01</v>
      </c>
      <c r="T45" s="52">
        <v>1.41E-2</v>
      </c>
      <c r="U45" s="52">
        <v>1.38E-2</v>
      </c>
      <c r="V45" s="52">
        <v>1.3899999999999999E-2</v>
      </c>
    </row>
    <row r="46" spans="1:22">
      <c r="P46" s="52">
        <v>1.0200000000000001E-2</v>
      </c>
      <c r="Q46" s="52">
        <v>9.7999999999999997E-3</v>
      </c>
      <c r="R46" s="52">
        <v>9.4999999999999894E-3</v>
      </c>
      <c r="T46" s="52">
        <v>1.12999999999999E-2</v>
      </c>
      <c r="U46" s="52">
        <v>1.09E-2</v>
      </c>
      <c r="V46" s="52">
        <v>1.09E-2</v>
      </c>
    </row>
    <row r="47" spans="1:22">
      <c r="P47" s="52">
        <v>1.01999999999999E-2</v>
      </c>
      <c r="Q47" s="52">
        <v>9.4999999999999998E-3</v>
      </c>
      <c r="R47" s="52">
        <v>9.1999999999999998E-3</v>
      </c>
      <c r="T47" s="52">
        <v>8.9999999999999993E-3</v>
      </c>
      <c r="U47" s="52">
        <v>1.16999999999999E-2</v>
      </c>
      <c r="V47" s="52">
        <v>1.2899999999999899E-2</v>
      </c>
    </row>
    <row r="48" spans="1:22">
      <c r="P48" s="52">
        <v>9.09999999999999E-3</v>
      </c>
      <c r="Q48" s="52">
        <v>9.9999999999999898E-3</v>
      </c>
      <c r="R48" s="52">
        <v>1.0699999999999901E-2</v>
      </c>
      <c r="T48" s="52">
        <v>9.5999999999999905E-3</v>
      </c>
      <c r="U48" s="52">
        <v>1.14E-2</v>
      </c>
      <c r="V48" s="52">
        <v>1.32E-2</v>
      </c>
    </row>
    <row r="49" spans="16:22">
      <c r="P49" s="52">
        <v>1.1599999999999999E-2</v>
      </c>
      <c r="Q49" s="52">
        <v>1.0200000000000001E-2</v>
      </c>
      <c r="R49" s="52">
        <v>8.6999999999999994E-3</v>
      </c>
      <c r="T49" s="52">
        <v>9.39999999999999E-3</v>
      </c>
      <c r="U49" s="52">
        <v>1.0999999999999999E-2</v>
      </c>
      <c r="V49" s="52">
        <v>1.2500000000000001E-2</v>
      </c>
    </row>
    <row r="50" spans="16:22">
      <c r="P50" s="52">
        <v>1.0599999999999899E-2</v>
      </c>
      <c r="Q50" s="52">
        <v>1.0200000000000001E-2</v>
      </c>
      <c r="R50" s="52">
        <v>1.0699999999999999E-2</v>
      </c>
      <c r="T50" s="52">
        <v>1.0800000000000001E-2</v>
      </c>
      <c r="U50" s="52">
        <v>1.09E-2</v>
      </c>
      <c r="V50" s="52">
        <v>1.14E-2</v>
      </c>
    </row>
  </sheetData>
  <phoneticPr fontId="1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50"/>
  <sheetViews>
    <sheetView topLeftCell="A10" workbookViewId="0">
      <selection activeCell="T35" sqref="T35:V50"/>
    </sheetView>
  </sheetViews>
  <sheetFormatPr defaultRowHeight="10.5"/>
  <cols>
    <col min="1" max="16384" width="9.33203125" style="52"/>
  </cols>
  <sheetData>
    <row r="1" spans="1:1">
      <c r="A1" s="52" t="s">
        <v>0</v>
      </c>
    </row>
    <row r="2" spans="1:1">
      <c r="A2" s="52" t="s">
        <v>1</v>
      </c>
    </row>
    <row r="3" spans="1:1">
      <c r="A3" s="52" t="s">
        <v>2</v>
      </c>
    </row>
    <row r="6" spans="1:1">
      <c r="A6" s="52" t="s">
        <v>3</v>
      </c>
    </row>
    <row r="7" spans="1:1">
      <c r="A7" s="52" t="s">
        <v>4</v>
      </c>
    </row>
    <row r="8" spans="1:1">
      <c r="A8" s="52" t="s">
        <v>5</v>
      </c>
    </row>
    <row r="9" spans="1:1">
      <c r="A9" s="52" t="s">
        <v>6</v>
      </c>
    </row>
    <row r="10" spans="1:1">
      <c r="A10" s="52" t="s">
        <v>7</v>
      </c>
    </row>
    <row r="11" spans="1:1">
      <c r="A11" s="52" t="s">
        <v>8</v>
      </c>
    </row>
    <row r="13" spans="1:1">
      <c r="A13" s="52" t="s">
        <v>9</v>
      </c>
    </row>
    <row r="15" spans="1:1">
      <c r="A15" s="52" t="s">
        <v>10</v>
      </c>
    </row>
    <row r="16" spans="1:1">
      <c r="A16" s="52" t="s">
        <v>11</v>
      </c>
    </row>
    <row r="17" spans="1:27">
      <c r="A17" s="52" t="s">
        <v>12</v>
      </c>
    </row>
    <row r="19" spans="1:27">
      <c r="A19" s="52" t="s">
        <v>13</v>
      </c>
    </row>
    <row r="20" spans="1:27">
      <c r="A20" s="52" t="s">
        <v>14</v>
      </c>
    </row>
    <row r="22" spans="1:27">
      <c r="A22" s="52" t="s">
        <v>15</v>
      </c>
    </row>
    <row r="23" spans="1:27">
      <c r="A23" s="52" t="s">
        <v>16</v>
      </c>
      <c r="B23" s="52" t="s">
        <v>17</v>
      </c>
      <c r="C23" s="52">
        <v>1.3</v>
      </c>
      <c r="D23" s="52" t="s">
        <v>18</v>
      </c>
      <c r="E23" s="52" t="s">
        <v>19</v>
      </c>
      <c r="F23" s="52" t="s">
        <v>20</v>
      </c>
      <c r="G23" s="52" t="s">
        <v>21</v>
      </c>
      <c r="H23" s="52" t="b">
        <v>0</v>
      </c>
      <c r="I23" s="52">
        <v>1</v>
      </c>
      <c r="O23" s="52">
        <v>2</v>
      </c>
      <c r="P23" s="52" t="s">
        <v>22</v>
      </c>
      <c r="Q23" s="52">
        <v>1</v>
      </c>
      <c r="R23" s="52">
        <v>12</v>
      </c>
      <c r="S23" s="52">
        <v>96</v>
      </c>
      <c r="T23" s="52">
        <v>1</v>
      </c>
      <c r="U23" s="52">
        <v>8</v>
      </c>
    </row>
    <row r="24" spans="1:27">
      <c r="B24" s="52" t="s">
        <v>23</v>
      </c>
      <c r="C24" s="52">
        <v>1</v>
      </c>
      <c r="D24" s="52">
        <v>2</v>
      </c>
      <c r="E24" s="52">
        <v>3</v>
      </c>
      <c r="F24" s="52">
        <v>4</v>
      </c>
      <c r="G24" s="52">
        <v>5</v>
      </c>
      <c r="H24" s="52">
        <v>6</v>
      </c>
      <c r="I24" s="52">
        <v>7</v>
      </c>
      <c r="J24" s="52">
        <v>8</v>
      </c>
      <c r="K24" s="52">
        <v>9</v>
      </c>
      <c r="L24" s="52">
        <v>10</v>
      </c>
      <c r="M24" s="52">
        <v>11</v>
      </c>
      <c r="N24" s="52">
        <v>12</v>
      </c>
      <c r="P24" s="52">
        <v>1</v>
      </c>
      <c r="Q24" s="52">
        <v>2</v>
      </c>
      <c r="R24" s="52">
        <v>3</v>
      </c>
      <c r="S24" s="52">
        <v>4</v>
      </c>
      <c r="T24" s="52">
        <v>5</v>
      </c>
      <c r="U24" s="52">
        <v>6</v>
      </c>
      <c r="V24" s="52">
        <v>7</v>
      </c>
      <c r="W24" s="52">
        <v>8</v>
      </c>
      <c r="X24" s="52">
        <v>9</v>
      </c>
      <c r="Y24" s="52">
        <v>10</v>
      </c>
      <c r="Z24" s="52">
        <v>11</v>
      </c>
      <c r="AA24" s="52">
        <v>12</v>
      </c>
    </row>
    <row r="25" spans="1:27">
      <c r="B25" s="52">
        <v>26.1</v>
      </c>
      <c r="C25" s="52">
        <v>3.7600000000000001E-2</v>
      </c>
      <c r="D25" s="52">
        <v>4.2000000000000003E-2</v>
      </c>
      <c r="E25" s="52">
        <v>4.19E-2</v>
      </c>
      <c r="F25" s="52">
        <v>5.1299999999999998E-2</v>
      </c>
      <c r="G25" s="52">
        <v>4.36E-2</v>
      </c>
      <c r="H25" s="52">
        <v>4.4499999999999998E-2</v>
      </c>
      <c r="I25" s="52">
        <v>4.2900000000000001E-2</v>
      </c>
      <c r="J25" s="52">
        <v>4.36E-2</v>
      </c>
      <c r="K25" s="52">
        <v>4.19E-2</v>
      </c>
      <c r="L25" s="52">
        <v>4.53E-2</v>
      </c>
      <c r="M25" s="52">
        <v>4.7199999999999999E-2</v>
      </c>
      <c r="N25" s="52">
        <v>4.9200000000000001E-2</v>
      </c>
      <c r="P25" s="52">
        <v>2.4199999999999999E-2</v>
      </c>
      <c r="Q25" s="52">
        <v>3.1E-2</v>
      </c>
      <c r="R25" s="52">
        <v>3.0300000000000001E-2</v>
      </c>
      <c r="S25" s="52">
        <v>3.9199999999999999E-2</v>
      </c>
      <c r="T25" s="52">
        <v>3.1399999999999997E-2</v>
      </c>
      <c r="U25" s="52">
        <v>3.1099999999999999E-2</v>
      </c>
      <c r="V25" s="52">
        <v>3.0499999999999999E-2</v>
      </c>
      <c r="W25" s="52">
        <v>3.0700000000000002E-2</v>
      </c>
      <c r="X25" s="52">
        <v>2.9399999999999999E-2</v>
      </c>
      <c r="Y25" s="52">
        <v>3.0599999999999999E-2</v>
      </c>
      <c r="Z25" s="52">
        <v>3.0800000000000001E-2</v>
      </c>
      <c r="AA25" s="52">
        <v>3.0200000000000001E-2</v>
      </c>
    </row>
    <row r="26" spans="1:27">
      <c r="C26" s="52">
        <v>4.2799999999999998E-2</v>
      </c>
      <c r="D26" s="52">
        <v>4.2099999999999999E-2</v>
      </c>
      <c r="E26" s="52">
        <v>4.1300000000000003E-2</v>
      </c>
      <c r="F26" s="52">
        <v>4.1700000000000001E-2</v>
      </c>
      <c r="G26" s="52">
        <v>3.8300000000000001E-2</v>
      </c>
      <c r="H26" s="52">
        <v>4.19E-2</v>
      </c>
      <c r="I26" s="52">
        <v>4.1700000000000001E-2</v>
      </c>
      <c r="J26" s="52">
        <v>4.4499999999999998E-2</v>
      </c>
      <c r="K26" s="52">
        <v>4.5100000000000001E-2</v>
      </c>
      <c r="L26" s="52">
        <v>4.7600000000000003E-2</v>
      </c>
      <c r="M26" s="52">
        <v>5.0500000000000003E-2</v>
      </c>
      <c r="N26" s="52">
        <v>4.8899999999999999E-2</v>
      </c>
      <c r="P26" s="52">
        <v>3.1099999999999999E-2</v>
      </c>
      <c r="Q26" s="52">
        <v>3.1199999999999999E-2</v>
      </c>
      <c r="R26" s="52">
        <v>3.0800000000000001E-2</v>
      </c>
      <c r="S26" s="52">
        <v>3.0700000000000002E-2</v>
      </c>
      <c r="T26" s="52">
        <v>2.7400000000000001E-2</v>
      </c>
      <c r="U26" s="52">
        <v>3.1600000000000003E-2</v>
      </c>
      <c r="V26" s="52">
        <v>3.0200000000000001E-2</v>
      </c>
      <c r="W26" s="52">
        <v>3.0800000000000001E-2</v>
      </c>
      <c r="X26" s="52">
        <v>3.15E-2</v>
      </c>
      <c r="Y26" s="52">
        <v>3.2000000000000001E-2</v>
      </c>
      <c r="Z26" s="52">
        <v>3.2500000000000001E-2</v>
      </c>
      <c r="AA26" s="52">
        <v>3.04E-2</v>
      </c>
    </row>
    <row r="27" spans="1:27">
      <c r="C27" s="52">
        <v>0.12590000000000001</v>
      </c>
      <c r="D27" s="52">
        <v>0.1231</v>
      </c>
      <c r="E27" s="52">
        <v>0.1249</v>
      </c>
      <c r="F27" s="52">
        <v>4.1500000000000002E-2</v>
      </c>
      <c r="G27" s="52">
        <v>3.8800000000000001E-2</v>
      </c>
      <c r="H27" s="52">
        <v>4.2299999999999997E-2</v>
      </c>
      <c r="I27" s="52">
        <v>0.1202</v>
      </c>
      <c r="J27" s="52">
        <v>0.12509999999999999</v>
      </c>
      <c r="K27" s="52">
        <v>0.1288</v>
      </c>
      <c r="L27" s="52">
        <v>4.3200000000000002E-2</v>
      </c>
      <c r="M27" s="52">
        <v>4.5900000000000003E-2</v>
      </c>
      <c r="N27" s="52">
        <v>4.6100000000000002E-2</v>
      </c>
      <c r="P27" s="52">
        <v>3.5400000000000001E-2</v>
      </c>
      <c r="Q27" s="52">
        <v>3.1800000000000002E-2</v>
      </c>
      <c r="R27" s="52">
        <v>3.1300000000000001E-2</v>
      </c>
      <c r="S27" s="52">
        <v>3.1399999999999997E-2</v>
      </c>
      <c r="T27" s="52">
        <v>0.03</v>
      </c>
      <c r="U27" s="52">
        <v>3.27E-2</v>
      </c>
      <c r="V27" s="52">
        <v>3.0800000000000001E-2</v>
      </c>
      <c r="W27" s="52">
        <v>3.09E-2</v>
      </c>
      <c r="X27" s="52">
        <v>3.2300000000000002E-2</v>
      </c>
      <c r="Y27" s="52">
        <v>3.1899999999999998E-2</v>
      </c>
      <c r="Z27" s="52">
        <v>3.2199999999999999E-2</v>
      </c>
      <c r="AA27" s="52">
        <v>3.0800000000000001E-2</v>
      </c>
    </row>
    <row r="28" spans="1:27">
      <c r="C28" s="52">
        <v>8.4699999999999998E-2</v>
      </c>
      <c r="D28" s="52">
        <v>8.1299999999999997E-2</v>
      </c>
      <c r="E28" s="52">
        <v>8.14E-2</v>
      </c>
      <c r="F28" s="52">
        <v>3.9800000000000002E-2</v>
      </c>
      <c r="G28" s="52">
        <v>4.0399999999999998E-2</v>
      </c>
      <c r="H28" s="52">
        <v>4.1500000000000002E-2</v>
      </c>
      <c r="I28" s="52">
        <v>8.0699999999999994E-2</v>
      </c>
      <c r="J28" s="52">
        <v>8.2799999999999999E-2</v>
      </c>
      <c r="K28" s="52">
        <v>7.9699999999999993E-2</v>
      </c>
      <c r="L28" s="52">
        <v>4.3799999999999999E-2</v>
      </c>
      <c r="M28" s="52">
        <v>4.36E-2</v>
      </c>
      <c r="N28" s="52">
        <v>4.2000000000000003E-2</v>
      </c>
      <c r="P28" s="52">
        <v>3.5999999999999997E-2</v>
      </c>
      <c r="Q28" s="52">
        <v>3.2399999999999998E-2</v>
      </c>
      <c r="R28" s="52">
        <v>3.0700000000000002E-2</v>
      </c>
      <c r="S28" s="52">
        <v>3.0499999999999999E-2</v>
      </c>
      <c r="T28" s="52">
        <v>3.0800000000000001E-2</v>
      </c>
      <c r="U28" s="52">
        <v>3.3000000000000002E-2</v>
      </c>
      <c r="V28" s="52">
        <v>3.0499999999999999E-2</v>
      </c>
      <c r="W28" s="52">
        <v>3.1199999999999999E-2</v>
      </c>
      <c r="X28" s="52">
        <v>3.15E-2</v>
      </c>
      <c r="Y28" s="52">
        <v>3.3399999999999999E-2</v>
      </c>
      <c r="Z28" s="52">
        <v>3.2500000000000001E-2</v>
      </c>
      <c r="AA28" s="52">
        <v>3.0599999999999999E-2</v>
      </c>
    </row>
    <row r="29" spans="1:27">
      <c r="C29" s="52">
        <v>7.4999999999999997E-2</v>
      </c>
      <c r="D29" s="52">
        <v>5.8299999999999998E-2</v>
      </c>
      <c r="E29" s="52">
        <v>6.0400000000000002E-2</v>
      </c>
      <c r="F29" s="52">
        <v>4.1399999999999999E-2</v>
      </c>
      <c r="G29" s="52">
        <v>4.1300000000000003E-2</v>
      </c>
      <c r="H29" s="52">
        <v>3.9E-2</v>
      </c>
      <c r="I29" s="52">
        <v>5.7299999999999997E-2</v>
      </c>
      <c r="J29" s="52">
        <v>5.9400000000000001E-2</v>
      </c>
      <c r="K29" s="52">
        <v>6.0499999999999998E-2</v>
      </c>
      <c r="L29" s="52">
        <v>4.3299999999999998E-2</v>
      </c>
      <c r="M29" s="52">
        <v>4.19E-2</v>
      </c>
      <c r="N29" s="52">
        <v>4.1799999999999997E-2</v>
      </c>
      <c r="P29" s="52">
        <v>4.0800000000000003E-2</v>
      </c>
      <c r="Q29" s="52">
        <v>3.04E-2</v>
      </c>
      <c r="R29" s="52">
        <v>3.2099999999999997E-2</v>
      </c>
      <c r="S29" s="52">
        <v>3.15E-2</v>
      </c>
      <c r="T29" s="52">
        <v>3.2199999999999999E-2</v>
      </c>
      <c r="U29" s="52">
        <v>3.0300000000000001E-2</v>
      </c>
      <c r="V29" s="52">
        <v>2.9399999999999999E-2</v>
      </c>
      <c r="W29" s="52">
        <v>3.04E-2</v>
      </c>
      <c r="X29" s="52">
        <v>3.0700000000000002E-2</v>
      </c>
      <c r="Y29" s="52">
        <v>3.3000000000000002E-2</v>
      </c>
      <c r="Z29" s="52">
        <v>3.0599999999999999E-2</v>
      </c>
      <c r="AA29" s="52">
        <v>3.0599999999999999E-2</v>
      </c>
    </row>
    <row r="30" spans="1:27">
      <c r="C30" s="52">
        <v>4.8099999999999997E-2</v>
      </c>
      <c r="D30" s="52">
        <v>5.3199999999999997E-2</v>
      </c>
      <c r="E30" s="52">
        <v>5.2299999999999999E-2</v>
      </c>
      <c r="F30" s="52">
        <v>4.1799999999999997E-2</v>
      </c>
      <c r="G30" s="52">
        <v>4.0599999999999997E-2</v>
      </c>
      <c r="H30" s="52">
        <v>4.0599999999999997E-2</v>
      </c>
      <c r="I30" s="52">
        <v>5.1900000000000002E-2</v>
      </c>
      <c r="J30" s="52">
        <v>5.2999999999999999E-2</v>
      </c>
      <c r="K30" s="52">
        <v>5.2900000000000003E-2</v>
      </c>
      <c r="L30" s="52">
        <v>4.1399999999999999E-2</v>
      </c>
      <c r="M30" s="52">
        <v>4.2999999999999997E-2</v>
      </c>
      <c r="N30" s="52">
        <v>4.3499999999999997E-2</v>
      </c>
      <c r="P30" s="52">
        <v>3.78E-2</v>
      </c>
      <c r="Q30" s="52">
        <v>3.2099999999999997E-2</v>
      </c>
      <c r="R30" s="52">
        <v>3.1600000000000003E-2</v>
      </c>
      <c r="S30" s="52">
        <v>3.1E-2</v>
      </c>
      <c r="T30" s="52">
        <v>3.1300000000000001E-2</v>
      </c>
      <c r="U30" s="52">
        <v>3.1399999999999997E-2</v>
      </c>
      <c r="V30" s="52">
        <v>3.2300000000000002E-2</v>
      </c>
      <c r="W30" s="52">
        <v>3.15E-2</v>
      </c>
      <c r="X30" s="52">
        <v>3.1899999999999998E-2</v>
      </c>
      <c r="Y30" s="52">
        <v>3.09E-2</v>
      </c>
      <c r="Z30" s="52">
        <v>3.0700000000000002E-2</v>
      </c>
      <c r="AA30" s="52">
        <v>3.0599999999999999E-2</v>
      </c>
    </row>
    <row r="31" spans="1:27">
      <c r="C31" s="52">
        <v>4.8300000000000003E-2</v>
      </c>
      <c r="D31" s="52">
        <v>4.7600000000000003E-2</v>
      </c>
      <c r="E31" s="52">
        <v>4.5600000000000002E-2</v>
      </c>
      <c r="F31" s="52">
        <v>4.2200000000000001E-2</v>
      </c>
      <c r="G31" s="52">
        <v>4.19E-2</v>
      </c>
      <c r="H31" s="52">
        <v>4.1599999999999998E-2</v>
      </c>
      <c r="I31" s="52">
        <v>4.6300000000000001E-2</v>
      </c>
      <c r="J31" s="52">
        <v>4.9299999999999997E-2</v>
      </c>
      <c r="K31" s="52">
        <v>4.7199999999999999E-2</v>
      </c>
      <c r="L31" s="52">
        <v>4.2500000000000003E-2</v>
      </c>
      <c r="M31" s="52">
        <v>3.7999999999999999E-2</v>
      </c>
      <c r="N31" s="52">
        <v>3.9800000000000002E-2</v>
      </c>
      <c r="P31" s="52">
        <v>3.2000000000000001E-2</v>
      </c>
      <c r="Q31" s="52">
        <v>3.1899999999999998E-2</v>
      </c>
      <c r="R31" s="52">
        <v>3.1600000000000003E-2</v>
      </c>
      <c r="S31" s="52">
        <v>3.0800000000000001E-2</v>
      </c>
      <c r="T31" s="52">
        <v>3.15E-2</v>
      </c>
      <c r="U31" s="52">
        <v>3.0300000000000001E-2</v>
      </c>
      <c r="V31" s="52">
        <v>3.0200000000000001E-2</v>
      </c>
      <c r="W31" s="52">
        <v>3.2899999999999999E-2</v>
      </c>
      <c r="X31" s="52">
        <v>3.1E-2</v>
      </c>
      <c r="Y31" s="52">
        <v>3.0599999999999999E-2</v>
      </c>
      <c r="Z31" s="52">
        <v>3.0499999999999999E-2</v>
      </c>
      <c r="AA31" s="52">
        <v>3.09E-2</v>
      </c>
    </row>
    <row r="32" spans="1:27">
      <c r="C32" s="52">
        <v>3.9199999999999999E-2</v>
      </c>
      <c r="D32" s="52">
        <v>3.9399999999999998E-2</v>
      </c>
      <c r="E32" s="52">
        <v>3.8100000000000002E-2</v>
      </c>
      <c r="F32" s="52">
        <v>3.6499999999999998E-2</v>
      </c>
      <c r="G32" s="52">
        <v>3.6799999999999999E-2</v>
      </c>
      <c r="H32" s="52">
        <v>3.5999999999999997E-2</v>
      </c>
      <c r="I32" s="52">
        <v>3.8800000000000001E-2</v>
      </c>
      <c r="J32" s="52">
        <v>4.0399999999999998E-2</v>
      </c>
      <c r="K32" s="52">
        <v>4.02E-2</v>
      </c>
      <c r="L32" s="52">
        <v>3.7900000000000003E-2</v>
      </c>
      <c r="M32" s="52">
        <v>3.8899999999999997E-2</v>
      </c>
      <c r="N32" s="52">
        <v>4.0599999999999997E-2</v>
      </c>
      <c r="P32" s="52">
        <v>3.1199999999999999E-2</v>
      </c>
      <c r="Q32" s="52">
        <v>3.1699999999999999E-2</v>
      </c>
      <c r="R32" s="52">
        <v>3.0700000000000002E-2</v>
      </c>
      <c r="S32" s="52">
        <v>3.0499999999999999E-2</v>
      </c>
      <c r="T32" s="52">
        <v>3.0599999999999999E-2</v>
      </c>
      <c r="U32" s="52">
        <v>3.0200000000000001E-2</v>
      </c>
      <c r="V32" s="52">
        <v>3.04E-2</v>
      </c>
      <c r="W32" s="52">
        <v>3.0800000000000001E-2</v>
      </c>
      <c r="X32" s="52">
        <v>3.15E-2</v>
      </c>
      <c r="Y32" s="52">
        <v>3.0499999999999999E-2</v>
      </c>
      <c r="Z32" s="52">
        <v>3.0599999999999999E-2</v>
      </c>
      <c r="AA32" s="52">
        <v>3.1E-2</v>
      </c>
    </row>
    <row r="34" spans="1:22">
      <c r="C34" s="52">
        <v>1</v>
      </c>
      <c r="D34" s="52">
        <v>2</v>
      </c>
      <c r="E34" s="52">
        <v>3</v>
      </c>
      <c r="F34" s="52">
        <v>4</v>
      </c>
      <c r="G34" s="52">
        <v>5</v>
      </c>
      <c r="H34" s="52">
        <v>6</v>
      </c>
      <c r="I34" s="52">
        <v>7</v>
      </c>
      <c r="J34" s="52">
        <v>8</v>
      </c>
      <c r="K34" s="52">
        <v>9</v>
      </c>
      <c r="L34" s="52">
        <v>10</v>
      </c>
      <c r="M34" s="52">
        <v>11</v>
      </c>
      <c r="N34" s="52">
        <v>12</v>
      </c>
    </row>
    <row r="35" spans="1:22">
      <c r="C35" s="52">
        <v>1.34E-2</v>
      </c>
      <c r="D35" s="52">
        <v>1.0999999999999999E-2</v>
      </c>
      <c r="E35" s="52">
        <v>1.1599999999999999E-2</v>
      </c>
      <c r="F35" s="52">
        <v>1.21E-2</v>
      </c>
      <c r="G35" s="52">
        <v>1.2200000000000001E-2</v>
      </c>
      <c r="H35" s="52">
        <v>1.33999999999999E-2</v>
      </c>
      <c r="I35" s="52">
        <v>1.24E-2</v>
      </c>
      <c r="J35" s="52">
        <v>1.2899999999999899E-2</v>
      </c>
      <c r="K35" s="52">
        <v>1.2500000000000001E-2</v>
      </c>
      <c r="L35" s="52">
        <v>1.47E-2</v>
      </c>
      <c r="M35" s="52">
        <v>1.6399999999999901E-2</v>
      </c>
      <c r="N35" s="52">
        <v>1.9E-2</v>
      </c>
      <c r="P35" s="52">
        <v>1.34E-2</v>
      </c>
      <c r="Q35" s="52">
        <v>1.0999999999999999E-2</v>
      </c>
      <c r="R35" s="52">
        <v>1.1599999999999999E-2</v>
      </c>
      <c r="T35" s="52">
        <v>1.24E-2</v>
      </c>
      <c r="U35" s="52">
        <v>1.2899999999999899E-2</v>
      </c>
      <c r="V35" s="52">
        <v>1.2500000000000001E-2</v>
      </c>
    </row>
    <row r="36" spans="1:22">
      <c r="C36" s="52">
        <v>1.16999999999999E-2</v>
      </c>
      <c r="D36" s="52">
        <v>1.09E-2</v>
      </c>
      <c r="E36" s="52">
        <v>1.0500000000000001E-2</v>
      </c>
      <c r="F36" s="52">
        <v>1.0999999999999999E-2</v>
      </c>
      <c r="G36" s="52">
        <v>1.09E-2</v>
      </c>
      <c r="H36" s="52">
        <v>1.02999999999999E-2</v>
      </c>
      <c r="I36" s="52">
        <v>1.15E-2</v>
      </c>
      <c r="J36" s="52">
        <v>1.36999999999999E-2</v>
      </c>
      <c r="K36" s="52">
        <v>1.3599999999999999E-2</v>
      </c>
      <c r="L36" s="52">
        <v>1.5599999999999999E-2</v>
      </c>
      <c r="M36" s="52">
        <v>1.7999999999999999E-2</v>
      </c>
      <c r="N36" s="52">
        <v>1.8499999999999999E-2</v>
      </c>
      <c r="P36" s="52">
        <v>1.16999999999999E-2</v>
      </c>
      <c r="Q36" s="52">
        <v>1.09E-2</v>
      </c>
      <c r="R36" s="52">
        <v>1.0500000000000001E-2</v>
      </c>
      <c r="T36" s="52">
        <v>1.15E-2</v>
      </c>
      <c r="U36" s="52">
        <v>1.36999999999999E-2</v>
      </c>
      <c r="V36" s="52">
        <v>1.3599999999999999E-2</v>
      </c>
    </row>
    <row r="37" spans="1:22">
      <c r="C37" s="52">
        <v>9.0499999999999997E-2</v>
      </c>
      <c r="D37" s="52">
        <v>9.1299999999999895E-2</v>
      </c>
      <c r="E37" s="52">
        <v>9.3599999999999905E-2</v>
      </c>
      <c r="F37" s="52">
        <v>1.01E-2</v>
      </c>
      <c r="G37" s="52">
        <v>8.8000000000000005E-3</v>
      </c>
      <c r="H37" s="52">
        <v>9.5999999999999905E-3</v>
      </c>
      <c r="I37" s="52">
        <v>8.9399999999999993E-2</v>
      </c>
      <c r="J37" s="52">
        <v>9.4199999999999895E-2</v>
      </c>
      <c r="K37" s="52">
        <v>9.6500000000000002E-2</v>
      </c>
      <c r="L37" s="52">
        <v>1.1299999999999999E-2</v>
      </c>
      <c r="M37" s="52">
        <v>1.37E-2</v>
      </c>
      <c r="N37" s="52">
        <v>1.5299999999999999E-2</v>
      </c>
      <c r="P37" s="52">
        <v>9.0499999999999997E-2</v>
      </c>
      <c r="Q37" s="52">
        <v>9.1299999999999895E-2</v>
      </c>
      <c r="R37" s="52">
        <v>9.3599999999999905E-2</v>
      </c>
      <c r="T37" s="52">
        <v>8.9399999999999993E-2</v>
      </c>
      <c r="U37" s="52">
        <v>9.4199999999999895E-2</v>
      </c>
      <c r="V37" s="52">
        <v>9.6500000000000002E-2</v>
      </c>
    </row>
    <row r="38" spans="1:22">
      <c r="C38" s="52">
        <v>4.87E-2</v>
      </c>
      <c r="D38" s="52">
        <v>4.8899999999999999E-2</v>
      </c>
      <c r="E38" s="52">
        <v>5.0699999999999898E-2</v>
      </c>
      <c r="F38" s="52">
        <v>9.2999999999999992E-3</v>
      </c>
      <c r="G38" s="52">
        <v>9.5999999999999905E-3</v>
      </c>
      <c r="H38" s="52">
        <v>8.5000000000000006E-3</v>
      </c>
      <c r="I38" s="52">
        <v>5.0199999999999897E-2</v>
      </c>
      <c r="J38" s="52">
        <v>5.16E-2</v>
      </c>
      <c r="K38" s="52">
        <v>4.8199999999999903E-2</v>
      </c>
      <c r="L38" s="52">
        <v>1.04E-2</v>
      </c>
      <c r="M38" s="52">
        <v>1.10999999999999E-2</v>
      </c>
      <c r="N38" s="52">
        <v>1.14E-2</v>
      </c>
      <c r="P38" s="52">
        <v>4.87E-2</v>
      </c>
      <c r="Q38" s="52">
        <v>4.8899999999999999E-2</v>
      </c>
      <c r="R38" s="52">
        <v>5.0699999999999898E-2</v>
      </c>
      <c r="T38" s="52">
        <v>5.0199999999999897E-2</v>
      </c>
      <c r="U38" s="52">
        <v>5.16E-2</v>
      </c>
      <c r="V38" s="52">
        <v>4.8199999999999903E-2</v>
      </c>
    </row>
    <row r="39" spans="1:22">
      <c r="C39" s="52">
        <v>3.4199999999999897E-2</v>
      </c>
      <c r="D39" s="52">
        <v>2.7899999999999901E-2</v>
      </c>
      <c r="E39" s="52">
        <v>2.8299999999999999E-2</v>
      </c>
      <c r="F39" s="52">
        <v>9.8999999999999904E-3</v>
      </c>
      <c r="G39" s="52">
        <v>9.1000000000000004E-3</v>
      </c>
      <c r="H39" s="52">
        <v>8.6999999999999994E-3</v>
      </c>
      <c r="I39" s="52">
        <v>2.7899999999999901E-2</v>
      </c>
      <c r="J39" s="52">
        <v>2.9000000000000001E-2</v>
      </c>
      <c r="K39" s="52">
        <v>2.9799999999999899E-2</v>
      </c>
      <c r="L39" s="52">
        <v>1.02999999999999E-2</v>
      </c>
      <c r="M39" s="52">
        <v>1.1299999999999999E-2</v>
      </c>
      <c r="N39" s="52">
        <v>1.1199999999999899E-2</v>
      </c>
      <c r="P39" s="52">
        <v>3.4199999999999897E-2</v>
      </c>
      <c r="Q39" s="52">
        <v>2.7899999999999901E-2</v>
      </c>
      <c r="R39" s="52">
        <v>2.8299999999999999E-2</v>
      </c>
      <c r="T39" s="52">
        <v>2.7899999999999901E-2</v>
      </c>
      <c r="U39" s="52">
        <v>2.9000000000000001E-2</v>
      </c>
      <c r="V39" s="52">
        <v>2.9799999999999899E-2</v>
      </c>
    </row>
    <row r="40" spans="1:22">
      <c r="C40" s="52">
        <v>1.02999999999999E-2</v>
      </c>
      <c r="D40" s="52">
        <v>2.1100000000000001E-2</v>
      </c>
      <c r="E40" s="52">
        <v>2.0699999999999899E-2</v>
      </c>
      <c r="F40" s="52">
        <v>1.07999999999999E-2</v>
      </c>
      <c r="G40" s="52">
        <v>9.2999999999999906E-3</v>
      </c>
      <c r="H40" s="52">
        <v>9.1999999999999998E-3</v>
      </c>
      <c r="I40" s="52">
        <v>1.9599999999999999E-2</v>
      </c>
      <c r="J40" s="52">
        <v>2.1499999999999998E-2</v>
      </c>
      <c r="K40" s="52">
        <v>2.1000000000000001E-2</v>
      </c>
      <c r="L40" s="52">
        <v>1.04999999999999E-2</v>
      </c>
      <c r="M40" s="52">
        <v>1.22999999999999E-2</v>
      </c>
      <c r="N40" s="52">
        <v>1.2899999999999899E-2</v>
      </c>
      <c r="P40" s="52">
        <v>1.02999999999999E-2</v>
      </c>
      <c r="Q40" s="52">
        <v>2.1100000000000001E-2</v>
      </c>
      <c r="R40" s="52">
        <v>2.0699999999999899E-2</v>
      </c>
      <c r="T40" s="52">
        <v>1.9599999999999999E-2</v>
      </c>
      <c r="U40" s="52">
        <v>2.1499999999999998E-2</v>
      </c>
      <c r="V40" s="52">
        <v>2.1000000000000001E-2</v>
      </c>
    </row>
    <row r="41" spans="1:22">
      <c r="C41" s="52">
        <v>1.6299999999999999E-2</v>
      </c>
      <c r="D41" s="52">
        <v>1.5699999999999999E-2</v>
      </c>
      <c r="E41" s="52">
        <v>1.39999999999999E-2</v>
      </c>
      <c r="F41" s="52">
        <v>1.14E-2</v>
      </c>
      <c r="G41" s="52">
        <v>1.04E-2</v>
      </c>
      <c r="H41" s="52">
        <v>1.12999999999999E-2</v>
      </c>
      <c r="I41" s="52">
        <v>1.61E-2</v>
      </c>
      <c r="J41" s="52">
        <v>1.6399999999999901E-2</v>
      </c>
      <c r="K41" s="52">
        <v>1.6199999999999999E-2</v>
      </c>
      <c r="L41" s="52">
        <v>1.1900000000000001E-2</v>
      </c>
      <c r="M41" s="52">
        <v>7.4999999999999997E-3</v>
      </c>
      <c r="N41" s="52">
        <v>8.8999999999999999E-3</v>
      </c>
      <c r="P41" s="52">
        <v>1.6299999999999999E-2</v>
      </c>
      <c r="Q41" s="52">
        <v>1.5699999999999999E-2</v>
      </c>
      <c r="R41" s="52">
        <v>1.39999999999999E-2</v>
      </c>
      <c r="T41" s="52">
        <v>1.61E-2</v>
      </c>
      <c r="U41" s="52">
        <v>1.6399999999999901E-2</v>
      </c>
      <c r="V41" s="52">
        <v>1.6199999999999999E-2</v>
      </c>
    </row>
    <row r="42" spans="1:22">
      <c r="C42" s="52">
        <v>8.0000000000000002E-3</v>
      </c>
      <c r="D42" s="52">
        <v>7.6999999999999898E-3</v>
      </c>
      <c r="E42" s="52">
        <v>7.4000000000000003E-3</v>
      </c>
      <c r="F42" s="52">
        <v>5.9999999999999897E-3</v>
      </c>
      <c r="G42" s="52">
        <v>6.1999999999999998E-3</v>
      </c>
      <c r="H42" s="52">
        <v>5.7999999999999901E-3</v>
      </c>
      <c r="I42" s="52">
        <v>8.3999999999999995E-3</v>
      </c>
      <c r="J42" s="52">
        <v>9.5999999999999905E-3</v>
      </c>
      <c r="K42" s="52">
        <v>8.6999999999999994E-3</v>
      </c>
      <c r="L42" s="52">
        <v>7.4000000000000003E-3</v>
      </c>
      <c r="M42" s="52">
        <v>8.2999999999999897E-3</v>
      </c>
      <c r="N42" s="52">
        <v>9.5999999999999905E-3</v>
      </c>
      <c r="P42" s="52">
        <v>8.0000000000000002E-3</v>
      </c>
      <c r="Q42" s="52">
        <v>7.6999999999999898E-3</v>
      </c>
      <c r="R42" s="52">
        <v>7.4000000000000003E-3</v>
      </c>
      <c r="T42" s="52">
        <v>8.3999999999999995E-3</v>
      </c>
      <c r="U42" s="52">
        <v>9.5999999999999905E-3</v>
      </c>
      <c r="V42" s="52">
        <v>8.6999999999999994E-3</v>
      </c>
    </row>
    <row r="43" spans="1:22">
      <c r="A43" s="52" t="s">
        <v>24</v>
      </c>
      <c r="P43" s="52">
        <v>1.21E-2</v>
      </c>
      <c r="Q43" s="52">
        <v>1.2200000000000001E-2</v>
      </c>
      <c r="R43" s="52">
        <v>1.33999999999999E-2</v>
      </c>
      <c r="T43" s="52">
        <v>1.47E-2</v>
      </c>
      <c r="U43" s="52">
        <v>1.6399999999999901E-2</v>
      </c>
      <c r="V43" s="52">
        <v>1.9E-2</v>
      </c>
    </row>
    <row r="44" spans="1:22">
      <c r="A44" s="52" t="s">
        <v>229</v>
      </c>
      <c r="P44" s="52">
        <v>1.0999999999999999E-2</v>
      </c>
      <c r="Q44" s="52">
        <v>1.09E-2</v>
      </c>
      <c r="R44" s="52">
        <v>1.02999999999999E-2</v>
      </c>
      <c r="T44" s="52">
        <v>1.5599999999999999E-2</v>
      </c>
      <c r="U44" s="52">
        <v>1.7999999999999999E-2</v>
      </c>
      <c r="V44" s="52">
        <v>1.8499999999999999E-2</v>
      </c>
    </row>
    <row r="45" spans="1:22">
      <c r="P45" s="52">
        <v>1.01E-2</v>
      </c>
      <c r="Q45" s="52">
        <v>8.8000000000000005E-3</v>
      </c>
      <c r="R45" s="52">
        <v>9.5999999999999905E-3</v>
      </c>
      <c r="T45" s="52">
        <v>1.1299999999999999E-2</v>
      </c>
      <c r="U45" s="52">
        <v>1.37E-2</v>
      </c>
      <c r="V45" s="52">
        <v>1.5299999999999999E-2</v>
      </c>
    </row>
    <row r="46" spans="1:22">
      <c r="P46" s="52">
        <v>9.2999999999999992E-3</v>
      </c>
      <c r="Q46" s="52">
        <v>9.5999999999999905E-3</v>
      </c>
      <c r="R46" s="52">
        <v>8.5000000000000006E-3</v>
      </c>
      <c r="T46" s="52">
        <v>1.04E-2</v>
      </c>
      <c r="U46" s="52">
        <v>1.10999999999999E-2</v>
      </c>
      <c r="V46" s="52">
        <v>1.14E-2</v>
      </c>
    </row>
    <row r="47" spans="1:22">
      <c r="P47" s="52">
        <v>9.8999999999999904E-3</v>
      </c>
      <c r="Q47" s="52">
        <v>9.1000000000000004E-3</v>
      </c>
      <c r="R47" s="52">
        <v>8.6999999999999994E-3</v>
      </c>
      <c r="T47" s="52">
        <v>1.02999999999999E-2</v>
      </c>
      <c r="U47" s="52">
        <v>1.1299999999999999E-2</v>
      </c>
      <c r="V47" s="52">
        <v>1.1199999999999899E-2</v>
      </c>
    </row>
    <row r="48" spans="1:22">
      <c r="P48" s="52">
        <v>1.07999999999999E-2</v>
      </c>
      <c r="Q48" s="52">
        <v>9.2999999999999906E-3</v>
      </c>
      <c r="R48" s="52">
        <v>9.1999999999999998E-3</v>
      </c>
      <c r="T48" s="52">
        <v>1.04999999999999E-2</v>
      </c>
      <c r="U48" s="52">
        <v>1.22999999999999E-2</v>
      </c>
      <c r="V48" s="52">
        <v>1.2899999999999899E-2</v>
      </c>
    </row>
    <row r="49" spans="16:22">
      <c r="P49" s="52">
        <v>1.14E-2</v>
      </c>
      <c r="Q49" s="52">
        <v>1.04E-2</v>
      </c>
      <c r="R49" s="52">
        <v>1.12999999999999E-2</v>
      </c>
      <c r="T49" s="52">
        <v>1.1900000000000001E-2</v>
      </c>
      <c r="U49" s="52">
        <v>7.4999999999999997E-3</v>
      </c>
      <c r="V49" s="52">
        <v>8.8999999999999999E-3</v>
      </c>
    </row>
    <row r="50" spans="16:22">
      <c r="P50" s="52">
        <v>5.9999999999999897E-3</v>
      </c>
      <c r="Q50" s="52">
        <v>6.1999999999999998E-3</v>
      </c>
      <c r="R50" s="52">
        <v>5.7999999999999901E-3</v>
      </c>
      <c r="T50" s="52">
        <v>7.4000000000000003E-3</v>
      </c>
      <c r="U50" s="52">
        <v>8.2999999999999897E-3</v>
      </c>
      <c r="V50" s="52">
        <v>9.5999999999999905E-3</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190619_PS LLOD-1</vt:lpstr>
      <vt:lpstr>190619_PS LLOD-2</vt:lpstr>
      <vt:lpstr>190621_PS LLOD-1</vt:lpstr>
      <vt:lpstr>190619_avidin-1</vt:lpstr>
      <vt:lpstr>190619_avidin-2</vt:lpstr>
      <vt:lpstr>190626_LLOD (PSS)-1</vt:lpstr>
      <vt:lpstr>190626_LLOD (PSS)-2</vt:lpstr>
      <vt:lpstr>190626_LLOD (avidin)-1</vt:lpstr>
      <vt:lpstr>190626_LLOD (avidin)-2</vt:lpstr>
      <vt:lpstr>LLOD比較</vt:lpstr>
      <vt:lpstr>LLOD 10データ</vt:lpstr>
      <vt:lpstr>t.test</vt:lpstr>
      <vt:lpstr>Mann-Whitney U</vt:lpstr>
      <vt:lpstr>PS,biotin Ave(n=10)</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Hiemori</dc:creator>
  <cp:lastModifiedBy>Tateno</cp:lastModifiedBy>
  <dcterms:created xsi:type="dcterms:W3CDTF">2019-06-21T06:30:05Z</dcterms:created>
  <dcterms:modified xsi:type="dcterms:W3CDTF">2019-07-23T03:09:41Z</dcterms:modified>
</cp:coreProperties>
</file>