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2.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TERASTATION6\Tateno\投稿論文（現在進行中）\PSタグ論文\JBB\Revise\raw data\"/>
    </mc:Choice>
  </mc:AlternateContent>
  <xr:revisionPtr revIDLastSave="0" documentId="8_{62013326-4BDB-4B2D-B3D9-340F181B2699}" xr6:coauthVersionLast="43" xr6:coauthVersionMax="43" xr10:uidLastSave="{00000000-0000-0000-0000-000000000000}"/>
  <bookViews>
    <workbookView xWindow="16755" yWindow="3750" windowWidth="40260" windowHeight="28770" firstSheet="1" activeTab="1" xr2:uid="{00000000-000D-0000-FFFF-FFFF00000000}"/>
  </bookViews>
  <sheets>
    <sheet name="190426_吸着MES(PH6.0)-1" sheetId="1" r:id="rId1"/>
    <sheet name="まとめ" sheetId="4" r:id="rId2"/>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4" i="4" l="1"/>
  <c r="E24" i="4"/>
  <c r="F23" i="4"/>
  <c r="E23" i="4"/>
  <c r="G23" i="4" l="1"/>
  <c r="G24" i="4"/>
  <c r="F19" i="4"/>
  <c r="G19" i="4" s="1"/>
  <c r="E19" i="4"/>
  <c r="F18" i="4"/>
  <c r="E18" i="4"/>
  <c r="G18" i="4" l="1"/>
  <c r="F14" i="4"/>
  <c r="E14" i="4"/>
  <c r="F13" i="4"/>
  <c r="E13" i="4"/>
  <c r="F9" i="4"/>
  <c r="E9" i="4"/>
  <c r="F8" i="4"/>
  <c r="E8" i="4"/>
  <c r="F4" i="4"/>
  <c r="E4" i="4"/>
  <c r="F3" i="4"/>
  <c r="E3" i="4"/>
  <c r="G9" i="4" l="1"/>
  <c r="G4" i="4"/>
  <c r="G14" i="4"/>
  <c r="G3" i="4"/>
  <c r="G13" i="4"/>
  <c r="G8" i="4"/>
  <c r="AO100" i="1" l="1"/>
  <c r="AP100" i="1" s="1"/>
  <c r="AN100" i="1"/>
  <c r="AO99" i="1"/>
  <c r="AN99" i="1"/>
  <c r="AO98" i="1"/>
  <c r="AP98" i="1" s="1"/>
  <c r="AN98" i="1"/>
  <c r="AO97" i="1"/>
  <c r="AN97" i="1"/>
  <c r="AO96" i="1"/>
  <c r="AN96" i="1"/>
  <c r="AO95" i="1"/>
  <c r="AP95" i="1" s="1"/>
  <c r="AN95" i="1"/>
  <c r="AO94" i="1"/>
  <c r="AP94" i="1" s="1"/>
  <c r="AN94" i="1"/>
  <c r="AO93" i="1"/>
  <c r="AN93" i="1"/>
  <c r="AO92" i="1"/>
  <c r="AP92" i="1" s="1"/>
  <c r="AN92" i="1"/>
  <c r="AO91" i="1"/>
  <c r="AN91" i="1"/>
  <c r="AO90" i="1"/>
  <c r="AP90" i="1" s="1"/>
  <c r="AN90" i="1"/>
  <c r="AO89" i="1"/>
  <c r="AN89" i="1"/>
  <c r="AO88" i="1"/>
  <c r="AP88" i="1" s="1"/>
  <c r="AN88" i="1"/>
  <c r="AO87" i="1"/>
  <c r="AP87" i="1" s="1"/>
  <c r="AN87" i="1"/>
  <c r="AO86" i="1"/>
  <c r="AN86" i="1"/>
  <c r="AO85" i="1"/>
  <c r="AN85" i="1"/>
  <c r="AQ85" i="1" s="1"/>
  <c r="AR85" i="1" s="1"/>
  <c r="AO84" i="1"/>
  <c r="AN84" i="1"/>
  <c r="AO83" i="1"/>
  <c r="AN83" i="1"/>
  <c r="AP82" i="1"/>
  <c r="AO82" i="1"/>
  <c r="AN82" i="1"/>
  <c r="AO81" i="1"/>
  <c r="AP81" i="1" s="1"/>
  <c r="AN81" i="1"/>
  <c r="AP80" i="1"/>
  <c r="AO80" i="1"/>
  <c r="AN80" i="1"/>
  <c r="AO79" i="1"/>
  <c r="AP79" i="1" s="1"/>
  <c r="AN79" i="1"/>
  <c r="AO78" i="1"/>
  <c r="AN78" i="1"/>
  <c r="AO77" i="1"/>
  <c r="AN77" i="1"/>
  <c r="AO76" i="1"/>
  <c r="AN76" i="1"/>
  <c r="AO75" i="1"/>
  <c r="AP75" i="1" s="1"/>
  <c r="AN75" i="1"/>
  <c r="AO74" i="1"/>
  <c r="AP74" i="1" s="1"/>
  <c r="AN74" i="1"/>
  <c r="AO73" i="1"/>
  <c r="AP73" i="1" s="1"/>
  <c r="AN73" i="1"/>
  <c r="AO72" i="1"/>
  <c r="AP72" i="1" s="1"/>
  <c r="AN72" i="1"/>
  <c r="AO71" i="1"/>
  <c r="AN71" i="1"/>
  <c r="AP70" i="1"/>
  <c r="AO70" i="1"/>
  <c r="AN70" i="1"/>
  <c r="AQ70" i="1" s="1"/>
  <c r="AR70" i="1" s="1"/>
  <c r="AO69" i="1"/>
  <c r="AP69" i="1" s="1"/>
  <c r="AN69" i="1"/>
  <c r="AO67" i="1"/>
  <c r="AN67" i="1"/>
  <c r="AO66" i="1"/>
  <c r="AN66" i="1"/>
  <c r="AO65" i="1"/>
  <c r="AN65" i="1"/>
  <c r="AO64" i="1"/>
  <c r="AP64" i="1" s="1"/>
  <c r="AN64" i="1"/>
  <c r="AO63" i="1"/>
  <c r="AP63" i="1" s="1"/>
  <c r="AN63" i="1"/>
  <c r="AO62" i="1"/>
  <c r="AP62" i="1" s="1"/>
  <c r="AN62" i="1"/>
  <c r="AO61" i="1"/>
  <c r="AP61" i="1" s="1"/>
  <c r="AN61" i="1"/>
  <c r="AO60" i="1"/>
  <c r="AN60" i="1"/>
  <c r="AO59" i="1"/>
  <c r="AN59" i="1"/>
  <c r="AO58" i="1"/>
  <c r="AN58" i="1"/>
  <c r="AO57" i="1"/>
  <c r="AP57" i="1" s="1"/>
  <c r="AN57" i="1"/>
  <c r="AO56" i="1"/>
  <c r="AN56" i="1"/>
  <c r="AO55" i="1"/>
  <c r="AP55" i="1" s="1"/>
  <c r="AN55" i="1"/>
  <c r="AO54" i="1"/>
  <c r="AN54" i="1"/>
  <c r="AO53" i="1"/>
  <c r="AP53" i="1" s="1"/>
  <c r="AN53" i="1"/>
  <c r="AO52" i="1"/>
  <c r="AN52" i="1"/>
  <c r="AQ52" i="1" s="1"/>
  <c r="AR52" i="1" s="1"/>
  <c r="AO51" i="1"/>
  <c r="AP51" i="1" s="1"/>
  <c r="AN51" i="1"/>
  <c r="AO50" i="1"/>
  <c r="AN50" i="1"/>
  <c r="AO49" i="1"/>
  <c r="AP49" i="1" s="1"/>
  <c r="AN49" i="1"/>
  <c r="AO48" i="1"/>
  <c r="AP48" i="1" s="1"/>
  <c r="AN48" i="1"/>
  <c r="AO47" i="1"/>
  <c r="AN47" i="1"/>
  <c r="AO46" i="1"/>
  <c r="AN46" i="1"/>
  <c r="AP45" i="1"/>
  <c r="AO45" i="1"/>
  <c r="AN45" i="1"/>
  <c r="AO44" i="1"/>
  <c r="AN44" i="1"/>
  <c r="AP43" i="1"/>
  <c r="AO43" i="1"/>
  <c r="AN43" i="1"/>
  <c r="AO42" i="1"/>
  <c r="AP42" i="1" s="1"/>
  <c r="AN42" i="1"/>
  <c r="AO41" i="1"/>
  <c r="AP41" i="1" s="1"/>
  <c r="AN41" i="1"/>
  <c r="AO40" i="1"/>
  <c r="AN40" i="1"/>
  <c r="AO39" i="1"/>
  <c r="AN39" i="1"/>
  <c r="AO38" i="1"/>
  <c r="AP38" i="1" s="1"/>
  <c r="AN38" i="1"/>
  <c r="AO37" i="1"/>
  <c r="AP37" i="1" s="1"/>
  <c r="AN37" i="1"/>
  <c r="AO36" i="1"/>
  <c r="AN36" i="1"/>
  <c r="AO34" i="1"/>
  <c r="AP34" i="1" s="1"/>
  <c r="AN34" i="1"/>
  <c r="AO33" i="1"/>
  <c r="AN33" i="1"/>
  <c r="AO32" i="1"/>
  <c r="AP32" i="1" s="1"/>
  <c r="AN32" i="1"/>
  <c r="AO31" i="1"/>
  <c r="AN31" i="1"/>
  <c r="AO30" i="1"/>
  <c r="AP30" i="1" s="1"/>
  <c r="AN30" i="1"/>
  <c r="AO29" i="1"/>
  <c r="AP29" i="1" s="1"/>
  <c r="AN29" i="1"/>
  <c r="AO28" i="1"/>
  <c r="AN28" i="1"/>
  <c r="AO27" i="1"/>
  <c r="AN27" i="1"/>
  <c r="AO26" i="1"/>
  <c r="AP26" i="1" s="1"/>
  <c r="AN26" i="1"/>
  <c r="AO25" i="1"/>
  <c r="AP25" i="1" s="1"/>
  <c r="AN25" i="1"/>
  <c r="AO24" i="1"/>
  <c r="AP24" i="1" s="1"/>
  <c r="AN24" i="1"/>
  <c r="AO23" i="1"/>
  <c r="AN23" i="1"/>
  <c r="AO22" i="1"/>
  <c r="AN22" i="1"/>
  <c r="AO21" i="1"/>
  <c r="AN21" i="1"/>
  <c r="AO20" i="1"/>
  <c r="AP20" i="1" s="1"/>
  <c r="AN20" i="1"/>
  <c r="AO19" i="1"/>
  <c r="AN19" i="1"/>
  <c r="AO18" i="1"/>
  <c r="AN18" i="1"/>
  <c r="AO17" i="1"/>
  <c r="AN17" i="1"/>
  <c r="AO16" i="1"/>
  <c r="AP16" i="1" s="1"/>
  <c r="AN16" i="1"/>
  <c r="AO15" i="1"/>
  <c r="AN15" i="1"/>
  <c r="AO14" i="1"/>
  <c r="AP14" i="1" s="1"/>
  <c r="AN14" i="1"/>
  <c r="AO13" i="1"/>
  <c r="AN13" i="1"/>
  <c r="AO12" i="1"/>
  <c r="AN12" i="1"/>
  <c r="AO11" i="1"/>
  <c r="AP11" i="1" s="1"/>
  <c r="AN11" i="1"/>
  <c r="AO10" i="1"/>
  <c r="AP10" i="1" s="1"/>
  <c r="AN10" i="1"/>
  <c r="AO9" i="1"/>
  <c r="AN9" i="1"/>
  <c r="BI8" i="1"/>
  <c r="BH8" i="1"/>
  <c r="AO8" i="1"/>
  <c r="AP8" i="1" s="1"/>
  <c r="AN8" i="1"/>
  <c r="BJ7" i="1"/>
  <c r="BI7" i="1"/>
  <c r="BH7" i="1"/>
  <c r="AO7" i="1"/>
  <c r="AP7" i="1" s="1"/>
  <c r="AN7" i="1"/>
  <c r="AO6" i="1"/>
  <c r="AN6" i="1"/>
  <c r="AO5" i="1"/>
  <c r="AN5" i="1"/>
  <c r="AO4" i="1"/>
  <c r="AN4" i="1"/>
  <c r="AQ3" i="1"/>
  <c r="AR3" i="1" s="1"/>
  <c r="AO3" i="1"/>
  <c r="AN3" i="1"/>
  <c r="AP5" i="1" l="1"/>
  <c r="AP18" i="1"/>
  <c r="AP22" i="1"/>
  <c r="AP33" i="1"/>
  <c r="AP52" i="1"/>
  <c r="AP59" i="1"/>
  <c r="AP66" i="1"/>
  <c r="AP77" i="1"/>
  <c r="AP84" i="1"/>
  <c r="AP91" i="1"/>
  <c r="AP6" i="1"/>
  <c r="AP15" i="1"/>
  <c r="AP19" i="1"/>
  <c r="AP23" i="1"/>
  <c r="AP56" i="1"/>
  <c r="AP60" i="1"/>
  <c r="AP67" i="1"/>
  <c r="AP71" i="1"/>
  <c r="AP78" i="1"/>
  <c r="AP85" i="1"/>
  <c r="AP99" i="1"/>
  <c r="AP3" i="1"/>
  <c r="BJ8" i="1"/>
  <c r="AP12" i="1"/>
  <c r="AQ20" i="1"/>
  <c r="AR20" i="1" s="1"/>
  <c r="AP27" i="1"/>
  <c r="AP31" i="1"/>
  <c r="AP39" i="1"/>
  <c r="AP46" i="1"/>
  <c r="AP50" i="1"/>
  <c r="AP89" i="1"/>
  <c r="AP96" i="1"/>
  <c r="AP13" i="1"/>
  <c r="AP40" i="1"/>
  <c r="AP47" i="1"/>
  <c r="AP54" i="1"/>
  <c r="AP86" i="1"/>
  <c r="AP93" i="1"/>
  <c r="AP97" i="1"/>
  <c r="AP9" i="1"/>
  <c r="AP28" i="1"/>
  <c r="AP36" i="1"/>
  <c r="AP4" i="1"/>
  <c r="AP17" i="1"/>
  <c r="AP21" i="1"/>
  <c r="AQ37" i="1"/>
  <c r="AR37" i="1" s="1"/>
  <c r="AP44" i="1"/>
  <c r="AP58" i="1"/>
  <c r="AP65" i="1"/>
  <c r="AP76" i="1"/>
  <c r="AP83" i="1"/>
</calcChain>
</file>

<file path=xl/sharedStrings.xml><?xml version="1.0" encoding="utf-8"?>
<sst xmlns="http://schemas.openxmlformats.org/spreadsheetml/2006/main" count="406" uniqueCount="83">
  <si>
    <t>##BLOCKS= 2</t>
  </si>
  <si>
    <t xml:space="preserve">Note: </t>
  </si>
  <si>
    <t>通し番号</t>
    <rPh sb="0" eb="1">
      <t>トオ</t>
    </rPh>
    <rPh sb="2" eb="4">
      <t>バンゴウ</t>
    </rPh>
    <phoneticPr fontId="3"/>
  </si>
  <si>
    <t>No</t>
  </si>
  <si>
    <t>sample</t>
  </si>
  <si>
    <t>dilution factor</t>
  </si>
  <si>
    <t>cells/mL</t>
  </si>
  <si>
    <t>PH</t>
  </si>
  <si>
    <t>固定化レクチン</t>
    <rPh sb="0" eb="3">
      <t>コテイカ</t>
    </rPh>
    <phoneticPr fontId="3"/>
  </si>
  <si>
    <t>Ave</t>
    <phoneticPr fontId="4"/>
  </si>
  <si>
    <t>Ave</t>
    <phoneticPr fontId="4"/>
  </si>
  <si>
    <t>STDEV</t>
    <phoneticPr fontId="4"/>
  </si>
  <si>
    <t>STDEV</t>
    <phoneticPr fontId="4"/>
  </si>
  <si>
    <t>CV</t>
    <phoneticPr fontId="4"/>
  </si>
  <si>
    <t>CV</t>
    <phoneticPr fontId="4"/>
  </si>
  <si>
    <t>LLOD (OD)</t>
    <phoneticPr fontId="4"/>
  </si>
  <si>
    <t>LLOD (OD)</t>
    <phoneticPr fontId="4"/>
  </si>
  <si>
    <t>LLOD (cells/mL)</t>
    <phoneticPr fontId="4"/>
  </si>
  <si>
    <t>LLOD (cells/mL)</t>
    <phoneticPr fontId="4"/>
  </si>
  <si>
    <t>ELISA with HRP and TMB</t>
  </si>
  <si>
    <t>mTeSR1</t>
  </si>
  <si>
    <t>MES</t>
  </si>
  <si>
    <t>rBC2LCN-PSI(1)</t>
    <phoneticPr fontId="4"/>
  </si>
  <si>
    <t>rBC2LCN-PSI</t>
  </si>
  <si>
    <t>201B7/mTeSR1</t>
  </si>
  <si>
    <t>MES(PH6.0)</t>
    <phoneticPr fontId="4"/>
  </si>
  <si>
    <t>PROTOCOL CUSTOMIZATION:</t>
  </si>
  <si>
    <t>average</t>
    <phoneticPr fontId="4"/>
  </si>
  <si>
    <t>1. Delete unwanted Sections.</t>
  </si>
  <si>
    <t>rBC2LCN-PSI</t>
    <phoneticPr fontId="4"/>
  </si>
  <si>
    <t xml:space="preserve">2. Modify the Instrument Settings (read mode, wavelengths etc) as needed for your assay.  </t>
  </si>
  <si>
    <t>rBC2LCN-PSS</t>
    <phoneticPr fontId="4"/>
  </si>
  <si>
    <t xml:space="preserve">3. Click the [Template] button and assign wells to existing groups or create new groups* and assign wells to them.  </t>
  </si>
  <si>
    <t>4. Select your desired Reduction and Display options.</t>
  </si>
  <si>
    <t xml:space="preserve">5. If you wish, you can save your customized protocol. For easy access to the modified protocol, you can specify its location in the Protocol Manager (through the Folder Locations button). </t>
  </si>
  <si>
    <t>*Note that creating new template groups will automatically create new group tables in addition to those already in existence, and that the newly created group tables will have only default columns.  You may need to add columns for statistics, interpolations, and evaluation of data for readings outside of the boundaries of standards.  Examples of such columns can be found in the existing group tables.  You can set up your own formulas by using the formula editor views, activated by double-clicking the column titles.</t>
  </si>
  <si>
    <t>-----------------------------------------</t>
  </si>
  <si>
    <t>READER SUITABILITY:</t>
  </si>
  <si>
    <t xml:space="preserve">All SpectraMax readers (provided the desired read mode is supported by the instrument).  </t>
  </si>
  <si>
    <t xml:space="preserve">PROTOCOL REVISION HISTORY:  </t>
  </si>
  <si>
    <t>rBC2LCN-PSS(1)</t>
    <phoneticPr fontId="4"/>
  </si>
  <si>
    <t>v 1.1; Imported from SMP 5.4.2  April 2011 (ELM)</t>
  </si>
  <si>
    <t>rBC2LCN-PSS</t>
  </si>
  <si>
    <t xml:space="preserve">~End </t>
  </si>
  <si>
    <t>Plate:</t>
  </si>
  <si>
    <t>Plate01</t>
  </si>
  <si>
    <t>PlateFormat</t>
  </si>
  <si>
    <t>Endpoint</t>
  </si>
  <si>
    <t>Absorbance</t>
  </si>
  <si>
    <t>Raw</t>
  </si>
  <si>
    <t xml:space="preserve">450 620 </t>
  </si>
  <si>
    <t>Temperature(¡C)</t>
  </si>
  <si>
    <t>rBC2LCN-PSI(2)</t>
    <phoneticPr fontId="4"/>
  </si>
  <si>
    <t>~End</t>
  </si>
  <si>
    <t>Original Filename: 190426_吸着MES(PH6.0)-1; Date Last Saved: 2019/04/26 14:19:41</t>
  </si>
  <si>
    <t>rBC2LCN-PSS(2)</t>
    <phoneticPr fontId="4"/>
  </si>
  <si>
    <t>rBC2LCN-PSI(3)</t>
    <phoneticPr fontId="4"/>
  </si>
  <si>
    <t>rBC2LCN-PSS(3)</t>
    <phoneticPr fontId="4"/>
  </si>
  <si>
    <t>STDEV</t>
    <phoneticPr fontId="4"/>
  </si>
  <si>
    <t>ADA(PH6.5)</t>
    <phoneticPr fontId="4"/>
  </si>
  <si>
    <t>MOPS(PH7.0)</t>
    <phoneticPr fontId="4"/>
  </si>
  <si>
    <t>rBC2LCN-PSI</t>
    <phoneticPr fontId="4"/>
  </si>
  <si>
    <t>rBC2LCN-PSS</t>
    <phoneticPr fontId="4"/>
  </si>
  <si>
    <t>HEPES(PH7.5)</t>
    <phoneticPr fontId="4"/>
  </si>
  <si>
    <t>EPPS(PH8.0)</t>
    <phoneticPr fontId="4"/>
  </si>
  <si>
    <t>SD</t>
    <phoneticPr fontId="4"/>
  </si>
  <si>
    <t>CV</t>
    <phoneticPr fontId="4"/>
  </si>
  <si>
    <t>LLOD (cells/mL)</t>
    <phoneticPr fontId="4"/>
  </si>
  <si>
    <t>HEPES(PH7.5)</t>
    <phoneticPr fontId="4"/>
  </si>
  <si>
    <t>rBC2LCN-PSI</t>
    <phoneticPr fontId="4"/>
  </si>
  <si>
    <t>LLOD (cells/mL)</t>
    <phoneticPr fontId="4"/>
  </si>
  <si>
    <t>average</t>
    <phoneticPr fontId="4"/>
  </si>
  <si>
    <t>STDEV</t>
    <phoneticPr fontId="4"/>
  </si>
  <si>
    <t>CV</t>
    <phoneticPr fontId="4"/>
  </si>
  <si>
    <t>rBC2LCN-PSS</t>
    <phoneticPr fontId="4"/>
  </si>
  <si>
    <t>rBC2LCN-PSI</t>
    <phoneticPr fontId="4"/>
  </si>
  <si>
    <t>EPPS(PH8.0)</t>
    <phoneticPr fontId="4"/>
  </si>
  <si>
    <t>rBC2LCN-PSS</t>
    <phoneticPr fontId="4"/>
  </si>
  <si>
    <t>MES (pH6.0)</t>
    <phoneticPr fontId="4"/>
  </si>
  <si>
    <t>ADA (pH6.5)</t>
    <phoneticPr fontId="4"/>
  </si>
  <si>
    <t>MOPS (pH7.0)</t>
    <phoneticPr fontId="4"/>
  </si>
  <si>
    <t>HEPES (pH7.5)</t>
    <phoneticPr fontId="4"/>
  </si>
  <si>
    <t>EPPS (pH8.0)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</si>
</sst>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8"/>
      <color theme="1"/>
      <name val="Arial Unicode MS"/>
      <family val="2"/>
      <charset val="128"/>
    </font>
    <font>
      <sz val="8"/>
      <color theme="1"/>
      <name val="Arial Unicode MS"/>
      <family val="2"/>
      <charset val="128"/>
    </font>
    <font>
      <sz val="8"/>
      <color rgb="FF006100"/>
      <name val="Arial Unicode MS"/>
      <family val="2"/>
      <charset val="128"/>
    </font>
    <font>
      <sz val="8"/>
      <color rgb="FF9C0006"/>
      <name val="Arial Unicode MS"/>
      <family val="2"/>
      <charset val="128"/>
    </font>
    <font>
      <sz val="6"/>
      <name val="Arial Unicode MS"/>
      <family val="2"/>
      <charset val="128"/>
    </font>
    <font>
      <strike/>
      <sz val="8"/>
      <color theme="1"/>
      <name val="Arial Unicode MS"/>
      <family val="2"/>
      <charset val="128"/>
    </font>
  </fonts>
  <fills count="5">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4">
    <xf numFmtId="0" fontId="0" fillId="0" borderId="0">
      <alignment vertical="center"/>
    </xf>
    <xf numFmtId="0" fontId="2" fillId="2" borderId="0" applyNumberFormat="0" applyBorder="0" applyAlignment="0" applyProtection="0">
      <alignment vertical="center"/>
    </xf>
    <xf numFmtId="0" fontId="3" fillId="3" borderId="0" applyNumberFormat="0" applyBorder="0" applyAlignment="0" applyProtection="0">
      <alignment vertical="center"/>
    </xf>
    <xf numFmtId="0" fontId="1" fillId="4" borderId="1" applyNumberFormat="0" applyFont="0" applyAlignment="0" applyProtection="0">
      <alignment vertical="center"/>
    </xf>
  </cellStyleXfs>
  <cellXfs count="8">
    <xf numFmtId="0" fontId="0" fillId="0" borderId="0" xfId="0">
      <alignment vertical="center"/>
    </xf>
    <xf numFmtId="0" fontId="3" fillId="3" borderId="0" xfId="2" applyAlignment="1">
      <alignment horizontal="center" vertical="center"/>
    </xf>
    <xf numFmtId="0" fontId="0" fillId="0" borderId="0" xfId="0" applyAlignment="1">
      <alignment horizontal="center" vertical="center"/>
    </xf>
    <xf numFmtId="0" fontId="5" fillId="0" borderId="0" xfId="0" applyFont="1">
      <alignment vertical="center"/>
    </xf>
    <xf numFmtId="0" fontId="0" fillId="4" borderId="1" xfId="3" applyFont="1">
      <alignment vertical="center"/>
    </xf>
    <xf numFmtId="0" fontId="2" fillId="2" borderId="0" xfId="1">
      <alignment vertical="center"/>
    </xf>
    <xf numFmtId="0" fontId="0" fillId="4" borderId="1" xfId="3" applyFont="1" applyAlignment="1">
      <alignment horizontal="center" vertical="center"/>
    </xf>
    <xf numFmtId="0" fontId="3" fillId="3" borderId="0" xfId="2" applyAlignment="1">
      <alignment horizontal="center" vertical="center"/>
    </xf>
  </cellXfs>
  <cellStyles count="4">
    <cellStyle name="メモ" xfId="3" builtinId="10"/>
    <cellStyle name="悪い" xfId="2" builtinId="27"/>
    <cellStyle name="標準" xfId="0" builtinId="0"/>
    <cellStyle name="良い" xfId="1"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altLang="en-US" b="0"/>
              <a:t>MES rBC2LCN-PSI(1)</a:t>
            </a:r>
          </a:p>
        </c:rich>
      </c:tx>
      <c:overlay val="0"/>
    </c:title>
    <c:autoTitleDeleted val="0"/>
    <c:plotArea>
      <c:layout/>
      <c:scatterChart>
        <c:scatterStyle val="lineMarker"/>
        <c:varyColors val="0"/>
        <c:ser>
          <c:idx val="0"/>
          <c:order val="0"/>
          <c:tx>
            <c:strRef>
              <c:f>'190426_吸着MES(PH6.0)-1'!$AI$3:$AJ$3</c:f>
              <c:strCache>
                <c:ptCount val="1"/>
                <c:pt idx="0">
                  <c:v>MES rBC2LCN-PSI(1)</c:v>
                </c:pt>
              </c:strCache>
            </c:strRef>
          </c:tx>
          <c:spPr>
            <a:ln w="28575">
              <a:noFill/>
            </a:ln>
          </c:spPr>
          <c:marker>
            <c:spPr>
              <a:solidFill>
                <a:schemeClr val="tx1"/>
              </a:solidFill>
              <a:ln>
                <a:noFill/>
              </a:ln>
            </c:spPr>
          </c:marker>
          <c:trendline>
            <c:trendlineType val="linear"/>
            <c:dispRSqr val="1"/>
            <c:dispEq val="1"/>
            <c:trendlineLbl>
              <c:layout>
                <c:manualLayout>
                  <c:x val="0.4990476815398075"/>
                  <c:y val="-0.19314814814814815"/>
                </c:manualLayout>
              </c:layout>
              <c:numFmt formatCode="General" sourceLinked="0"/>
            </c:trendlineLbl>
          </c:trendline>
          <c:xVal>
            <c:numRef>
              <c:f>'190426_吸着MES(PH6.0)-1'!$AH$5:$AH$10</c:f>
              <c:numCache>
                <c:formatCode>General</c:formatCode>
                <c:ptCount val="6"/>
                <c:pt idx="0">
                  <c:v>4160</c:v>
                </c:pt>
                <c:pt idx="1">
                  <c:v>2080</c:v>
                </c:pt>
                <c:pt idx="2">
                  <c:v>1040</c:v>
                </c:pt>
                <c:pt idx="3">
                  <c:v>520</c:v>
                </c:pt>
                <c:pt idx="4">
                  <c:v>260</c:v>
                </c:pt>
                <c:pt idx="5">
                  <c:v>130</c:v>
                </c:pt>
              </c:numCache>
            </c:numRef>
          </c:xVal>
          <c:yVal>
            <c:numRef>
              <c:f>'190426_吸着MES(PH6.0)-1'!$AN$5:$AN$10</c:f>
              <c:numCache>
                <c:formatCode>General</c:formatCode>
                <c:ptCount val="6"/>
                <c:pt idx="0">
                  <c:v>2.9966666666666666E-2</c:v>
                </c:pt>
                <c:pt idx="1">
                  <c:v>1.8433333333333298E-2</c:v>
                </c:pt>
                <c:pt idx="2">
                  <c:v>1.113333333333333E-2</c:v>
                </c:pt>
                <c:pt idx="3">
                  <c:v>8.2666666666666565E-3</c:v>
                </c:pt>
                <c:pt idx="4">
                  <c:v>6.2666666666666608E-3</c:v>
                </c:pt>
                <c:pt idx="5">
                  <c:v>4.4333333333333299E-3</c:v>
                </c:pt>
              </c:numCache>
            </c:numRef>
          </c:yVal>
          <c:smooth val="0"/>
          <c:extLst>
            <c:ext xmlns:c16="http://schemas.microsoft.com/office/drawing/2014/chart" uri="{C3380CC4-5D6E-409C-BE32-E72D297353CC}">
              <c16:uniqueId val="{00000001-B1B8-4C65-B213-031826FB7A8F}"/>
            </c:ext>
          </c:extLst>
        </c:ser>
        <c:dLbls>
          <c:showLegendKey val="0"/>
          <c:showVal val="0"/>
          <c:showCatName val="0"/>
          <c:showSerName val="0"/>
          <c:showPercent val="0"/>
          <c:showBubbleSize val="0"/>
        </c:dLbls>
        <c:axId val="125646720"/>
        <c:axId val="126433152"/>
      </c:scatterChart>
      <c:valAx>
        <c:axId val="125646720"/>
        <c:scaling>
          <c:orientation val="minMax"/>
        </c:scaling>
        <c:delete val="0"/>
        <c:axPos val="b"/>
        <c:title>
          <c:tx>
            <c:rich>
              <a:bodyPr/>
              <a:lstStyle/>
              <a:p>
                <a:pPr>
                  <a:defRPr b="0"/>
                </a:pPr>
                <a:r>
                  <a:rPr lang="en-US" altLang="en-US" b="0"/>
                  <a:t>cells/mL</a:t>
                </a:r>
              </a:p>
            </c:rich>
          </c:tx>
          <c:overlay val="0"/>
        </c:title>
        <c:numFmt formatCode="General" sourceLinked="1"/>
        <c:majorTickMark val="out"/>
        <c:minorTickMark val="none"/>
        <c:tickLblPos val="nextTo"/>
        <c:spPr>
          <a:ln>
            <a:solidFill>
              <a:schemeClr val="tx1"/>
            </a:solidFill>
          </a:ln>
        </c:spPr>
        <c:crossAx val="126433152"/>
        <c:crosses val="autoZero"/>
        <c:crossBetween val="midCat"/>
      </c:valAx>
      <c:valAx>
        <c:axId val="126433152"/>
        <c:scaling>
          <c:orientation val="minMax"/>
          <c:max val="4.0000000000000008E-2"/>
        </c:scaling>
        <c:delete val="0"/>
        <c:axPos val="l"/>
        <c:title>
          <c:tx>
            <c:rich>
              <a:bodyPr rot="-5400000" vert="horz"/>
              <a:lstStyle/>
              <a:p>
                <a:pPr>
                  <a:defRPr b="0"/>
                </a:pPr>
                <a:r>
                  <a:rPr lang="en-US" altLang="en-US" b="0"/>
                  <a:t>OD450-620 nm</a:t>
                </a:r>
              </a:p>
            </c:rich>
          </c:tx>
          <c:overlay val="0"/>
        </c:title>
        <c:numFmt formatCode="General" sourceLinked="1"/>
        <c:majorTickMark val="out"/>
        <c:minorTickMark val="none"/>
        <c:tickLblPos val="nextTo"/>
        <c:spPr>
          <a:ln>
            <a:solidFill>
              <a:schemeClr val="tx1"/>
            </a:solidFill>
          </a:ln>
        </c:spPr>
        <c:crossAx val="125646720"/>
        <c:crosses val="autoZero"/>
        <c:crossBetween val="midCat"/>
      </c:valAx>
      <c:spPr>
        <a:noFill/>
        <a:ln w="25400">
          <a:noFill/>
        </a:ln>
      </c:spPr>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まとめ!$J$6</c:f>
              <c:strCache>
                <c:ptCount val="1"/>
                <c:pt idx="0">
                  <c:v>rBC2LCN-PSI</c:v>
                </c:pt>
              </c:strCache>
            </c:strRef>
          </c:tx>
          <c:spPr>
            <a:solidFill>
              <a:schemeClr val="tx1"/>
            </a:solidFill>
            <a:ln>
              <a:noFill/>
            </a:ln>
          </c:spPr>
          <c:invertIfNegative val="0"/>
          <c:errBars>
            <c:errBarType val="both"/>
            <c:errValType val="cust"/>
            <c:noEndCap val="0"/>
            <c:plus>
              <c:numRef>
                <c:f>まとめ!$P$6:$T$6</c:f>
                <c:numCache>
                  <c:formatCode>General</c:formatCode>
                  <c:ptCount val="5"/>
                  <c:pt idx="0">
                    <c:v>636.41499623340439</c:v>
                  </c:pt>
                  <c:pt idx="1">
                    <c:v>288.96755652676813</c:v>
                  </c:pt>
                  <c:pt idx="2">
                    <c:v>95.540573342888408</c:v>
                  </c:pt>
                  <c:pt idx="3">
                    <c:v>92.387931388666345</c:v>
                  </c:pt>
                  <c:pt idx="4">
                    <c:v>92.662430000000001</c:v>
                  </c:pt>
                </c:numCache>
              </c:numRef>
            </c:plus>
            <c:minus>
              <c:numRef>
                <c:f>まとめ!$P$6:$T$6</c:f>
                <c:numCache>
                  <c:formatCode>General</c:formatCode>
                  <c:ptCount val="5"/>
                  <c:pt idx="0">
                    <c:v>636.41499623340439</c:v>
                  </c:pt>
                  <c:pt idx="1">
                    <c:v>288.96755652676813</c:v>
                  </c:pt>
                  <c:pt idx="2">
                    <c:v>95.540573342888408</c:v>
                  </c:pt>
                  <c:pt idx="3">
                    <c:v>92.387931388666345</c:v>
                  </c:pt>
                  <c:pt idx="4">
                    <c:v>92.662430000000001</c:v>
                  </c:pt>
                </c:numCache>
              </c:numRef>
            </c:minus>
          </c:errBars>
          <c:cat>
            <c:strRef>
              <c:f>まとめ!$K$5:$O$5</c:f>
              <c:strCache>
                <c:ptCount val="5"/>
                <c:pt idx="0">
                  <c:v>MES (pH6.0)</c:v>
                </c:pt>
                <c:pt idx="1">
                  <c:v>ADA (pH6.5)</c:v>
                </c:pt>
                <c:pt idx="2">
                  <c:v>MOPS (pH7.0)</c:v>
                </c:pt>
                <c:pt idx="3">
                  <c:v>HEPES (pH7.5)</c:v>
                </c:pt>
                <c:pt idx="4">
                  <c:v>EPPS (pH8.0)</c:v>
                </c:pt>
              </c:strCache>
            </c:strRef>
          </c:cat>
          <c:val>
            <c:numRef>
              <c:f>まとめ!$K$6:$O$6</c:f>
              <c:numCache>
                <c:formatCode>General</c:formatCode>
                <c:ptCount val="5"/>
                <c:pt idx="0">
                  <c:v>844.47222151363837</c:v>
                </c:pt>
                <c:pt idx="1">
                  <c:v>565.64916496718797</c:v>
                </c:pt>
                <c:pt idx="2">
                  <c:v>299.32079737396731</c:v>
                </c:pt>
                <c:pt idx="3">
                  <c:v>357.17499839275524</c:v>
                </c:pt>
                <c:pt idx="4">
                  <c:v>689.77430000000004</c:v>
                </c:pt>
              </c:numCache>
            </c:numRef>
          </c:val>
          <c:extLst>
            <c:ext xmlns:c16="http://schemas.microsoft.com/office/drawing/2014/chart" uri="{C3380CC4-5D6E-409C-BE32-E72D297353CC}">
              <c16:uniqueId val="{00000000-03BC-470D-ACBC-FB3A035B6555}"/>
            </c:ext>
          </c:extLst>
        </c:ser>
        <c:ser>
          <c:idx val="1"/>
          <c:order val="1"/>
          <c:tx>
            <c:strRef>
              <c:f>まとめ!$J$7</c:f>
              <c:strCache>
                <c:ptCount val="1"/>
                <c:pt idx="0">
                  <c:v>rBC2LCN-PSS</c:v>
                </c:pt>
              </c:strCache>
            </c:strRef>
          </c:tx>
          <c:spPr>
            <a:solidFill>
              <a:schemeClr val="bg1"/>
            </a:solidFill>
            <a:ln>
              <a:solidFill>
                <a:schemeClr val="tx1"/>
              </a:solidFill>
            </a:ln>
          </c:spPr>
          <c:invertIfNegative val="0"/>
          <c:errBars>
            <c:errBarType val="both"/>
            <c:errValType val="cust"/>
            <c:noEndCap val="0"/>
            <c:plus>
              <c:numRef>
                <c:f>まとめ!$P$7:$T$7</c:f>
                <c:numCache>
                  <c:formatCode>General</c:formatCode>
                  <c:ptCount val="5"/>
                  <c:pt idx="0">
                    <c:v>292.24483936739853</c:v>
                  </c:pt>
                  <c:pt idx="1">
                    <c:v>216.87079304472198</c:v>
                  </c:pt>
                  <c:pt idx="2">
                    <c:v>153.50282813441564</c:v>
                  </c:pt>
                  <c:pt idx="3">
                    <c:v>43.214862556360728</c:v>
                  </c:pt>
                  <c:pt idx="4">
                    <c:v>199.5094</c:v>
                  </c:pt>
                </c:numCache>
              </c:numRef>
            </c:plus>
            <c:minus>
              <c:numRef>
                <c:f>まとめ!$P$7:$T$7</c:f>
                <c:numCache>
                  <c:formatCode>General</c:formatCode>
                  <c:ptCount val="5"/>
                  <c:pt idx="0">
                    <c:v>292.24483936739853</c:v>
                  </c:pt>
                  <c:pt idx="1">
                    <c:v>216.87079304472198</c:v>
                  </c:pt>
                  <c:pt idx="2">
                    <c:v>153.50282813441564</c:v>
                  </c:pt>
                  <c:pt idx="3">
                    <c:v>43.214862556360728</c:v>
                  </c:pt>
                  <c:pt idx="4">
                    <c:v>199.5094</c:v>
                  </c:pt>
                </c:numCache>
              </c:numRef>
            </c:minus>
          </c:errBars>
          <c:cat>
            <c:strRef>
              <c:f>まとめ!$K$5:$O$5</c:f>
              <c:strCache>
                <c:ptCount val="5"/>
                <c:pt idx="0">
                  <c:v>MES (pH6.0)</c:v>
                </c:pt>
                <c:pt idx="1">
                  <c:v>ADA (pH6.5)</c:v>
                </c:pt>
                <c:pt idx="2">
                  <c:v>MOPS (pH7.0)</c:v>
                </c:pt>
                <c:pt idx="3">
                  <c:v>HEPES (pH7.5)</c:v>
                </c:pt>
                <c:pt idx="4">
                  <c:v>EPPS (pH8.0)</c:v>
                </c:pt>
              </c:strCache>
            </c:strRef>
          </c:cat>
          <c:val>
            <c:numRef>
              <c:f>まとめ!$K$7:$O$7</c:f>
              <c:numCache>
                <c:formatCode>General</c:formatCode>
                <c:ptCount val="5"/>
                <c:pt idx="0">
                  <c:v>890.96009767691373</c:v>
                </c:pt>
                <c:pt idx="1">
                  <c:v>397.93956788072074</c:v>
                </c:pt>
                <c:pt idx="2">
                  <c:v>164.92452509740653</c:v>
                </c:pt>
                <c:pt idx="3">
                  <c:v>145.72238389919457</c:v>
                </c:pt>
                <c:pt idx="4">
                  <c:v>330.62560000000002</c:v>
                </c:pt>
              </c:numCache>
            </c:numRef>
          </c:val>
          <c:extLst>
            <c:ext xmlns:c16="http://schemas.microsoft.com/office/drawing/2014/chart" uri="{C3380CC4-5D6E-409C-BE32-E72D297353CC}">
              <c16:uniqueId val="{00000001-03BC-470D-ACBC-FB3A035B6555}"/>
            </c:ext>
          </c:extLst>
        </c:ser>
        <c:dLbls>
          <c:showLegendKey val="0"/>
          <c:showVal val="0"/>
          <c:showCatName val="0"/>
          <c:showSerName val="0"/>
          <c:showPercent val="0"/>
          <c:showBubbleSize val="0"/>
        </c:dLbls>
        <c:gapWidth val="150"/>
        <c:axId val="186103680"/>
        <c:axId val="186105216"/>
      </c:barChart>
      <c:catAx>
        <c:axId val="186103680"/>
        <c:scaling>
          <c:orientation val="minMax"/>
        </c:scaling>
        <c:delete val="0"/>
        <c:axPos val="b"/>
        <c:numFmt formatCode="General" sourceLinked="0"/>
        <c:majorTickMark val="out"/>
        <c:minorTickMark val="none"/>
        <c:tickLblPos val="nextTo"/>
        <c:spPr>
          <a:ln>
            <a:solidFill>
              <a:schemeClr val="tx1"/>
            </a:solidFill>
          </a:ln>
        </c:spPr>
        <c:crossAx val="186105216"/>
        <c:crosses val="autoZero"/>
        <c:auto val="1"/>
        <c:lblAlgn val="ctr"/>
        <c:lblOffset val="100"/>
        <c:noMultiLvlLbl val="0"/>
      </c:catAx>
      <c:valAx>
        <c:axId val="186105216"/>
        <c:scaling>
          <c:orientation val="minMax"/>
        </c:scaling>
        <c:delete val="0"/>
        <c:axPos val="l"/>
        <c:title>
          <c:tx>
            <c:rich>
              <a:bodyPr rot="-5400000" vert="horz"/>
              <a:lstStyle/>
              <a:p>
                <a:pPr>
                  <a:defRPr b="0"/>
                </a:pPr>
                <a:r>
                  <a:rPr lang="en-US" altLang="en-US" b="0"/>
                  <a:t>LLOD (cells/mL)</a:t>
                </a:r>
              </a:p>
            </c:rich>
          </c:tx>
          <c:overlay val="0"/>
        </c:title>
        <c:numFmt formatCode="General" sourceLinked="1"/>
        <c:majorTickMark val="out"/>
        <c:minorTickMark val="none"/>
        <c:tickLblPos val="nextTo"/>
        <c:spPr>
          <a:ln>
            <a:solidFill>
              <a:schemeClr val="tx1"/>
            </a:solidFill>
          </a:ln>
        </c:spPr>
        <c:crossAx val="186103680"/>
        <c:crosses val="autoZero"/>
        <c:crossBetween val="between"/>
        <c:majorUnit val="400"/>
      </c:valAx>
      <c:spPr>
        <a:noFill/>
        <a:ln w="25400">
          <a:noFill/>
        </a:ln>
      </c:spPr>
    </c:plotArea>
    <c:legend>
      <c:legendPos val="r"/>
      <c:layout>
        <c:manualLayout>
          <c:xMode val="edge"/>
          <c:yMode val="edge"/>
          <c:x val="0.2865567986930585"/>
          <c:y val="6.0971016812046634E-2"/>
          <c:w val="0.18586528462970719"/>
          <c:h val="0.16532671578675073"/>
        </c:manualLayout>
      </c:layout>
      <c:overlay val="1"/>
    </c:legend>
    <c:plotVisOnly val="1"/>
    <c:dispBlanksAs val="gap"/>
    <c:showDLblsOverMax val="0"/>
  </c:chart>
  <c:spPr>
    <a:ln>
      <a:noFill/>
    </a:ln>
  </c:spPr>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altLang="en-US"/>
              <a:t>MES rBC2LCN-PSS(1)</a:t>
            </a:r>
          </a:p>
        </c:rich>
      </c:tx>
      <c:overlay val="0"/>
    </c:title>
    <c:autoTitleDeleted val="0"/>
    <c:plotArea>
      <c:layout/>
      <c:scatterChart>
        <c:scatterStyle val="lineMarker"/>
        <c:varyColors val="0"/>
        <c:ser>
          <c:idx val="0"/>
          <c:order val="0"/>
          <c:tx>
            <c:strRef>
              <c:f>'190426_吸着MES(PH6.0)-1'!$AI$20:$AJ$20</c:f>
              <c:strCache>
                <c:ptCount val="1"/>
                <c:pt idx="0">
                  <c:v>MES rBC2LCN-PSS(1)</c:v>
                </c:pt>
              </c:strCache>
            </c:strRef>
          </c:tx>
          <c:spPr>
            <a:ln w="28575">
              <a:noFill/>
            </a:ln>
          </c:spPr>
          <c:marker>
            <c:spPr>
              <a:solidFill>
                <a:schemeClr val="tx1"/>
              </a:solidFill>
              <a:ln>
                <a:noFill/>
              </a:ln>
            </c:spPr>
          </c:marker>
          <c:trendline>
            <c:trendlineType val="linear"/>
            <c:dispRSqr val="1"/>
            <c:dispEq val="1"/>
            <c:trendlineLbl>
              <c:layout>
                <c:manualLayout>
                  <c:x val="0.4990476815398075"/>
                  <c:y val="-0.19314814814814815"/>
                </c:manualLayout>
              </c:layout>
              <c:numFmt formatCode="General" sourceLinked="0"/>
            </c:trendlineLbl>
          </c:trendline>
          <c:xVal>
            <c:numRef>
              <c:f>'190426_吸着MES(PH6.0)-1'!$AH$21:$AH$26</c:f>
              <c:numCache>
                <c:formatCode>General</c:formatCode>
                <c:ptCount val="6"/>
                <c:pt idx="0">
                  <c:v>4160</c:v>
                </c:pt>
                <c:pt idx="1">
                  <c:v>2080</c:v>
                </c:pt>
                <c:pt idx="2">
                  <c:v>1040</c:v>
                </c:pt>
                <c:pt idx="3">
                  <c:v>520</c:v>
                </c:pt>
                <c:pt idx="4">
                  <c:v>260</c:v>
                </c:pt>
                <c:pt idx="5">
                  <c:v>130</c:v>
                </c:pt>
              </c:numCache>
            </c:numRef>
          </c:xVal>
          <c:yVal>
            <c:numRef>
              <c:f>'190426_吸着MES(PH6.0)-1'!$AN$21:$AN$26</c:f>
              <c:numCache>
                <c:formatCode>General</c:formatCode>
                <c:ptCount val="6"/>
                <c:pt idx="0">
                  <c:v>3.4066666666666599E-2</c:v>
                </c:pt>
                <c:pt idx="1">
                  <c:v>1.8866666666666667E-2</c:v>
                </c:pt>
                <c:pt idx="2">
                  <c:v>1.2233333333333334E-2</c:v>
                </c:pt>
                <c:pt idx="3">
                  <c:v>8.8333333333333337E-3</c:v>
                </c:pt>
                <c:pt idx="4">
                  <c:v>6.9999999999999932E-3</c:v>
                </c:pt>
                <c:pt idx="5">
                  <c:v>5.8333333333333267E-3</c:v>
                </c:pt>
              </c:numCache>
            </c:numRef>
          </c:yVal>
          <c:smooth val="0"/>
          <c:extLst>
            <c:ext xmlns:c16="http://schemas.microsoft.com/office/drawing/2014/chart" uri="{C3380CC4-5D6E-409C-BE32-E72D297353CC}">
              <c16:uniqueId val="{00000001-29C8-493E-BBAE-449ADB3A4DA5}"/>
            </c:ext>
          </c:extLst>
        </c:ser>
        <c:dLbls>
          <c:showLegendKey val="0"/>
          <c:showVal val="0"/>
          <c:showCatName val="0"/>
          <c:showSerName val="0"/>
          <c:showPercent val="0"/>
          <c:showBubbleSize val="0"/>
        </c:dLbls>
        <c:axId val="125971072"/>
        <c:axId val="125989632"/>
      </c:scatterChart>
      <c:valAx>
        <c:axId val="125971072"/>
        <c:scaling>
          <c:orientation val="minMax"/>
        </c:scaling>
        <c:delete val="0"/>
        <c:axPos val="b"/>
        <c:title>
          <c:tx>
            <c:rich>
              <a:bodyPr/>
              <a:lstStyle/>
              <a:p>
                <a:pPr>
                  <a:defRPr b="0"/>
                </a:pPr>
                <a:r>
                  <a:rPr lang="en-US" altLang="en-US" b="0"/>
                  <a:t>cells/mL</a:t>
                </a:r>
              </a:p>
            </c:rich>
          </c:tx>
          <c:overlay val="0"/>
        </c:title>
        <c:numFmt formatCode="General" sourceLinked="1"/>
        <c:majorTickMark val="out"/>
        <c:minorTickMark val="none"/>
        <c:tickLblPos val="nextTo"/>
        <c:spPr>
          <a:ln>
            <a:solidFill>
              <a:schemeClr val="tx1"/>
            </a:solidFill>
          </a:ln>
        </c:spPr>
        <c:crossAx val="125989632"/>
        <c:crosses val="autoZero"/>
        <c:crossBetween val="midCat"/>
      </c:valAx>
      <c:valAx>
        <c:axId val="125989632"/>
        <c:scaling>
          <c:orientation val="minMax"/>
        </c:scaling>
        <c:delete val="0"/>
        <c:axPos val="l"/>
        <c:title>
          <c:tx>
            <c:rich>
              <a:bodyPr rot="-5400000" vert="horz"/>
              <a:lstStyle/>
              <a:p>
                <a:pPr>
                  <a:defRPr b="0"/>
                </a:pPr>
                <a:r>
                  <a:rPr lang="en-US" altLang="en-US" b="0"/>
                  <a:t>OD450-620 nm</a:t>
                </a:r>
              </a:p>
            </c:rich>
          </c:tx>
          <c:overlay val="0"/>
        </c:title>
        <c:numFmt formatCode="General" sourceLinked="1"/>
        <c:majorTickMark val="out"/>
        <c:minorTickMark val="none"/>
        <c:tickLblPos val="nextTo"/>
        <c:spPr>
          <a:ln>
            <a:solidFill>
              <a:schemeClr val="tx1"/>
            </a:solidFill>
          </a:ln>
        </c:spPr>
        <c:crossAx val="125971072"/>
        <c:crosses val="autoZero"/>
        <c:crossBetween val="midCat"/>
      </c:valAx>
      <c:spPr>
        <a:noFill/>
        <a:ln w="25400">
          <a:noFill/>
        </a:ln>
      </c:spPr>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altLang="en-US"/>
              <a:t>MES rBC2LCN-PSI(2)</a:t>
            </a:r>
          </a:p>
        </c:rich>
      </c:tx>
      <c:overlay val="0"/>
    </c:title>
    <c:autoTitleDeleted val="0"/>
    <c:plotArea>
      <c:layout/>
      <c:scatterChart>
        <c:scatterStyle val="lineMarker"/>
        <c:varyColors val="0"/>
        <c:ser>
          <c:idx val="0"/>
          <c:order val="0"/>
          <c:tx>
            <c:strRef>
              <c:f>'190426_吸着MES(PH6.0)-1'!$AI$37:$AJ$37</c:f>
              <c:strCache>
                <c:ptCount val="1"/>
                <c:pt idx="0">
                  <c:v>MES rBC2LCN-PSI(2)</c:v>
                </c:pt>
              </c:strCache>
            </c:strRef>
          </c:tx>
          <c:spPr>
            <a:ln w="28575">
              <a:noFill/>
            </a:ln>
          </c:spPr>
          <c:marker>
            <c:spPr>
              <a:solidFill>
                <a:schemeClr val="tx1"/>
              </a:solidFill>
              <a:ln>
                <a:noFill/>
              </a:ln>
            </c:spPr>
          </c:marker>
          <c:trendline>
            <c:trendlineType val="linear"/>
            <c:dispRSqr val="1"/>
            <c:dispEq val="1"/>
            <c:trendlineLbl>
              <c:layout>
                <c:manualLayout>
                  <c:x val="0.4990476815398075"/>
                  <c:y val="-0.19314814814814815"/>
                </c:manualLayout>
              </c:layout>
              <c:numFmt formatCode="General" sourceLinked="0"/>
            </c:trendlineLbl>
          </c:trendline>
          <c:xVal>
            <c:numRef>
              <c:f>'190426_吸着MES(PH6.0)-1'!$AH$38:$AH$43</c:f>
              <c:numCache>
                <c:formatCode>General</c:formatCode>
                <c:ptCount val="6"/>
                <c:pt idx="0">
                  <c:v>4160</c:v>
                </c:pt>
                <c:pt idx="1">
                  <c:v>2080</c:v>
                </c:pt>
                <c:pt idx="2">
                  <c:v>1040</c:v>
                </c:pt>
                <c:pt idx="3">
                  <c:v>520</c:v>
                </c:pt>
                <c:pt idx="4">
                  <c:v>260</c:v>
                </c:pt>
                <c:pt idx="5">
                  <c:v>130</c:v>
                </c:pt>
              </c:numCache>
            </c:numRef>
          </c:xVal>
          <c:yVal>
            <c:numRef>
              <c:f>'190426_吸着MES(PH6.0)-1'!$AN$38:$AN$43</c:f>
              <c:numCache>
                <c:formatCode>General</c:formatCode>
                <c:ptCount val="6"/>
                <c:pt idx="0">
                  <c:v>2.6133333333333297E-2</c:v>
                </c:pt>
                <c:pt idx="1">
                  <c:v>1.4733333333333267E-2</c:v>
                </c:pt>
                <c:pt idx="2">
                  <c:v>1.04333333333333E-2</c:v>
                </c:pt>
                <c:pt idx="3">
                  <c:v>6.5333333333333276E-3</c:v>
                </c:pt>
                <c:pt idx="4">
                  <c:v>5.7333333333333264E-3</c:v>
                </c:pt>
                <c:pt idx="5">
                  <c:v>4.0666666666666637E-3</c:v>
                </c:pt>
              </c:numCache>
            </c:numRef>
          </c:yVal>
          <c:smooth val="0"/>
          <c:extLst>
            <c:ext xmlns:c16="http://schemas.microsoft.com/office/drawing/2014/chart" uri="{C3380CC4-5D6E-409C-BE32-E72D297353CC}">
              <c16:uniqueId val="{00000001-69F8-451F-9BEB-83461F9D90A0}"/>
            </c:ext>
          </c:extLst>
        </c:ser>
        <c:dLbls>
          <c:showLegendKey val="0"/>
          <c:showVal val="0"/>
          <c:showCatName val="0"/>
          <c:showSerName val="0"/>
          <c:showPercent val="0"/>
          <c:showBubbleSize val="0"/>
        </c:dLbls>
        <c:axId val="126019456"/>
        <c:axId val="126308352"/>
      </c:scatterChart>
      <c:valAx>
        <c:axId val="126019456"/>
        <c:scaling>
          <c:orientation val="minMax"/>
        </c:scaling>
        <c:delete val="0"/>
        <c:axPos val="b"/>
        <c:title>
          <c:tx>
            <c:rich>
              <a:bodyPr/>
              <a:lstStyle/>
              <a:p>
                <a:pPr>
                  <a:defRPr b="0"/>
                </a:pPr>
                <a:r>
                  <a:rPr lang="en-US" altLang="en-US" b="0"/>
                  <a:t>cells/mL</a:t>
                </a:r>
              </a:p>
            </c:rich>
          </c:tx>
          <c:overlay val="0"/>
        </c:title>
        <c:numFmt formatCode="General" sourceLinked="1"/>
        <c:majorTickMark val="out"/>
        <c:minorTickMark val="none"/>
        <c:tickLblPos val="nextTo"/>
        <c:spPr>
          <a:ln>
            <a:solidFill>
              <a:schemeClr val="tx1"/>
            </a:solidFill>
          </a:ln>
        </c:spPr>
        <c:crossAx val="126308352"/>
        <c:crosses val="autoZero"/>
        <c:crossBetween val="midCat"/>
      </c:valAx>
      <c:valAx>
        <c:axId val="126308352"/>
        <c:scaling>
          <c:orientation val="minMax"/>
          <c:max val="4.0000000000000008E-2"/>
        </c:scaling>
        <c:delete val="0"/>
        <c:axPos val="l"/>
        <c:title>
          <c:tx>
            <c:rich>
              <a:bodyPr rot="-5400000" vert="horz"/>
              <a:lstStyle/>
              <a:p>
                <a:pPr>
                  <a:defRPr b="0"/>
                </a:pPr>
                <a:r>
                  <a:rPr lang="en-US" altLang="en-US" b="0"/>
                  <a:t>OD450-620 nm</a:t>
                </a:r>
              </a:p>
            </c:rich>
          </c:tx>
          <c:overlay val="0"/>
        </c:title>
        <c:numFmt formatCode="General" sourceLinked="1"/>
        <c:majorTickMark val="out"/>
        <c:minorTickMark val="none"/>
        <c:tickLblPos val="nextTo"/>
        <c:spPr>
          <a:ln>
            <a:solidFill>
              <a:schemeClr val="tx1"/>
            </a:solidFill>
          </a:ln>
        </c:spPr>
        <c:crossAx val="126019456"/>
        <c:crosses val="autoZero"/>
        <c:crossBetween val="midCat"/>
      </c:valAx>
      <c:spPr>
        <a:noFill/>
        <a:ln w="25400">
          <a:noFill/>
        </a:ln>
      </c:spPr>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altLang="en-US"/>
              <a:t>MES rBC2LCN-PSS(2)</a:t>
            </a:r>
          </a:p>
        </c:rich>
      </c:tx>
      <c:overlay val="0"/>
    </c:title>
    <c:autoTitleDeleted val="0"/>
    <c:plotArea>
      <c:layout/>
      <c:scatterChart>
        <c:scatterStyle val="lineMarker"/>
        <c:varyColors val="0"/>
        <c:ser>
          <c:idx val="0"/>
          <c:order val="0"/>
          <c:tx>
            <c:strRef>
              <c:f>'190426_吸着MES(PH6.0)-1'!$AI$52:$AJ$52</c:f>
              <c:strCache>
                <c:ptCount val="1"/>
                <c:pt idx="0">
                  <c:v>MES rBC2LCN-PSS(2)</c:v>
                </c:pt>
              </c:strCache>
            </c:strRef>
          </c:tx>
          <c:spPr>
            <a:ln w="28575">
              <a:noFill/>
            </a:ln>
          </c:spPr>
          <c:marker>
            <c:spPr>
              <a:solidFill>
                <a:schemeClr val="tx1"/>
              </a:solidFill>
              <a:ln>
                <a:noFill/>
              </a:ln>
            </c:spPr>
          </c:marker>
          <c:trendline>
            <c:trendlineType val="linear"/>
            <c:dispRSqr val="1"/>
            <c:dispEq val="1"/>
            <c:trendlineLbl>
              <c:layout>
                <c:manualLayout>
                  <c:x val="0.4990476815398075"/>
                  <c:y val="-0.19314814814814815"/>
                </c:manualLayout>
              </c:layout>
              <c:numFmt formatCode="General" sourceLinked="0"/>
            </c:trendlineLbl>
          </c:trendline>
          <c:xVal>
            <c:numRef>
              <c:f>'190426_吸着MES(PH6.0)-1'!$AH$54:$AH$59</c:f>
              <c:numCache>
                <c:formatCode>General</c:formatCode>
                <c:ptCount val="6"/>
                <c:pt idx="0">
                  <c:v>4160</c:v>
                </c:pt>
                <c:pt idx="1">
                  <c:v>2080</c:v>
                </c:pt>
                <c:pt idx="2">
                  <c:v>1040</c:v>
                </c:pt>
                <c:pt idx="3">
                  <c:v>520</c:v>
                </c:pt>
                <c:pt idx="4">
                  <c:v>260</c:v>
                </c:pt>
                <c:pt idx="5">
                  <c:v>130</c:v>
                </c:pt>
              </c:numCache>
            </c:numRef>
          </c:xVal>
          <c:yVal>
            <c:numRef>
              <c:f>'190426_吸着MES(PH6.0)-1'!$AN$54:$AN$59</c:f>
              <c:numCache>
                <c:formatCode>General</c:formatCode>
                <c:ptCount val="6"/>
                <c:pt idx="0">
                  <c:v>3.19333333333333E-2</c:v>
                </c:pt>
                <c:pt idx="1">
                  <c:v>1.8333333333333268E-2</c:v>
                </c:pt>
                <c:pt idx="2">
                  <c:v>1.3766666666666599E-2</c:v>
                </c:pt>
                <c:pt idx="3">
                  <c:v>1.003333333333333E-2</c:v>
                </c:pt>
                <c:pt idx="4">
                  <c:v>8.766666666666631E-3</c:v>
                </c:pt>
                <c:pt idx="5">
                  <c:v>7.0999999999999943E-3</c:v>
                </c:pt>
              </c:numCache>
            </c:numRef>
          </c:yVal>
          <c:smooth val="0"/>
          <c:extLst>
            <c:ext xmlns:c16="http://schemas.microsoft.com/office/drawing/2014/chart" uri="{C3380CC4-5D6E-409C-BE32-E72D297353CC}">
              <c16:uniqueId val="{00000001-3957-4DB7-B962-7AFD022CB8C3}"/>
            </c:ext>
          </c:extLst>
        </c:ser>
        <c:dLbls>
          <c:showLegendKey val="0"/>
          <c:showVal val="0"/>
          <c:showCatName val="0"/>
          <c:showSerName val="0"/>
          <c:showPercent val="0"/>
          <c:showBubbleSize val="0"/>
        </c:dLbls>
        <c:axId val="126329984"/>
        <c:axId val="126331904"/>
      </c:scatterChart>
      <c:valAx>
        <c:axId val="126329984"/>
        <c:scaling>
          <c:orientation val="minMax"/>
        </c:scaling>
        <c:delete val="0"/>
        <c:axPos val="b"/>
        <c:title>
          <c:tx>
            <c:rich>
              <a:bodyPr/>
              <a:lstStyle/>
              <a:p>
                <a:pPr>
                  <a:defRPr b="0"/>
                </a:pPr>
                <a:r>
                  <a:rPr lang="en-US" altLang="en-US" b="0"/>
                  <a:t>cells/mL</a:t>
                </a:r>
              </a:p>
            </c:rich>
          </c:tx>
          <c:overlay val="0"/>
        </c:title>
        <c:numFmt formatCode="General" sourceLinked="1"/>
        <c:majorTickMark val="out"/>
        <c:minorTickMark val="none"/>
        <c:tickLblPos val="nextTo"/>
        <c:spPr>
          <a:ln>
            <a:solidFill>
              <a:schemeClr val="tx1"/>
            </a:solidFill>
          </a:ln>
        </c:spPr>
        <c:crossAx val="126331904"/>
        <c:crosses val="autoZero"/>
        <c:crossBetween val="midCat"/>
      </c:valAx>
      <c:valAx>
        <c:axId val="126331904"/>
        <c:scaling>
          <c:orientation val="minMax"/>
          <c:max val="4.0000000000000008E-2"/>
        </c:scaling>
        <c:delete val="0"/>
        <c:axPos val="l"/>
        <c:title>
          <c:tx>
            <c:rich>
              <a:bodyPr rot="-5400000" vert="horz"/>
              <a:lstStyle/>
              <a:p>
                <a:pPr>
                  <a:defRPr b="0"/>
                </a:pPr>
                <a:r>
                  <a:rPr lang="en-US" altLang="en-US" b="0"/>
                  <a:t>OD450-620 nm</a:t>
                </a:r>
              </a:p>
            </c:rich>
          </c:tx>
          <c:overlay val="0"/>
        </c:title>
        <c:numFmt formatCode="General" sourceLinked="1"/>
        <c:majorTickMark val="out"/>
        <c:minorTickMark val="none"/>
        <c:tickLblPos val="nextTo"/>
        <c:spPr>
          <a:ln>
            <a:solidFill>
              <a:schemeClr val="tx1"/>
            </a:solidFill>
          </a:ln>
        </c:spPr>
        <c:crossAx val="126329984"/>
        <c:crosses val="autoZero"/>
        <c:crossBetween val="midCat"/>
      </c:valAx>
      <c:spPr>
        <a:noFill/>
        <a:ln w="25400">
          <a:noFill/>
        </a:ln>
      </c:spPr>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altLang="en-US"/>
              <a:t>MES rBC2LCN-PSI(3)</a:t>
            </a:r>
          </a:p>
        </c:rich>
      </c:tx>
      <c:overlay val="0"/>
    </c:title>
    <c:autoTitleDeleted val="0"/>
    <c:plotArea>
      <c:layout/>
      <c:scatterChart>
        <c:scatterStyle val="lineMarker"/>
        <c:varyColors val="0"/>
        <c:ser>
          <c:idx val="0"/>
          <c:order val="0"/>
          <c:tx>
            <c:strRef>
              <c:f>'190426_吸着MES(PH6.0)-1'!$AI$70:$AJ$70</c:f>
              <c:strCache>
                <c:ptCount val="1"/>
                <c:pt idx="0">
                  <c:v>MES rBC2LCN-PSI(3)</c:v>
                </c:pt>
              </c:strCache>
            </c:strRef>
          </c:tx>
          <c:spPr>
            <a:ln w="28575">
              <a:noFill/>
            </a:ln>
          </c:spPr>
          <c:marker>
            <c:spPr>
              <a:solidFill>
                <a:schemeClr val="tx1"/>
              </a:solidFill>
              <a:ln>
                <a:noFill/>
              </a:ln>
            </c:spPr>
          </c:marker>
          <c:trendline>
            <c:trendlineType val="linear"/>
            <c:dispRSqr val="1"/>
            <c:dispEq val="1"/>
            <c:trendlineLbl>
              <c:layout>
                <c:manualLayout>
                  <c:x val="0.4990476815398075"/>
                  <c:y val="-0.19314814814814815"/>
                </c:manualLayout>
              </c:layout>
              <c:numFmt formatCode="General" sourceLinked="0"/>
            </c:trendlineLbl>
          </c:trendline>
          <c:xVal>
            <c:numRef>
              <c:f>'190426_吸着MES(PH6.0)-1'!$AH$71:$AH$77</c:f>
              <c:numCache>
                <c:formatCode>General</c:formatCode>
                <c:ptCount val="7"/>
                <c:pt idx="0">
                  <c:v>4160</c:v>
                </c:pt>
                <c:pt idx="1">
                  <c:v>2080</c:v>
                </c:pt>
                <c:pt idx="2">
                  <c:v>1040</c:v>
                </c:pt>
                <c:pt idx="3">
                  <c:v>520</c:v>
                </c:pt>
                <c:pt idx="4">
                  <c:v>260</c:v>
                </c:pt>
                <c:pt idx="5">
                  <c:v>130</c:v>
                </c:pt>
                <c:pt idx="6">
                  <c:v>65</c:v>
                </c:pt>
              </c:numCache>
            </c:numRef>
          </c:xVal>
          <c:yVal>
            <c:numRef>
              <c:f>'190426_吸着MES(PH6.0)-1'!$AN$71:$AN$77</c:f>
              <c:numCache>
                <c:formatCode>General</c:formatCode>
                <c:ptCount val="7"/>
                <c:pt idx="0">
                  <c:v>2.5666666666666633E-2</c:v>
                </c:pt>
                <c:pt idx="1">
                  <c:v>1.4400000000000001E-2</c:v>
                </c:pt>
                <c:pt idx="2">
                  <c:v>9.7999999999999962E-3</c:v>
                </c:pt>
                <c:pt idx="3">
                  <c:v>8.7666666666666258E-3</c:v>
                </c:pt>
                <c:pt idx="4">
                  <c:v>6.0333333333333307E-3</c:v>
                </c:pt>
                <c:pt idx="5">
                  <c:v>5.5999999999999939E-3</c:v>
                </c:pt>
                <c:pt idx="6">
                  <c:v>5.2333333333333329E-3</c:v>
                </c:pt>
              </c:numCache>
            </c:numRef>
          </c:yVal>
          <c:smooth val="0"/>
          <c:extLst>
            <c:ext xmlns:c16="http://schemas.microsoft.com/office/drawing/2014/chart" uri="{C3380CC4-5D6E-409C-BE32-E72D297353CC}">
              <c16:uniqueId val="{00000001-60C4-4A4B-B7BE-B7D25B18D529}"/>
            </c:ext>
          </c:extLst>
        </c:ser>
        <c:dLbls>
          <c:showLegendKey val="0"/>
          <c:showVal val="0"/>
          <c:showCatName val="0"/>
          <c:showSerName val="0"/>
          <c:showPercent val="0"/>
          <c:showBubbleSize val="0"/>
        </c:dLbls>
        <c:axId val="126947712"/>
        <c:axId val="126949632"/>
      </c:scatterChart>
      <c:valAx>
        <c:axId val="126947712"/>
        <c:scaling>
          <c:orientation val="minMax"/>
        </c:scaling>
        <c:delete val="0"/>
        <c:axPos val="b"/>
        <c:title>
          <c:tx>
            <c:rich>
              <a:bodyPr/>
              <a:lstStyle/>
              <a:p>
                <a:pPr>
                  <a:defRPr b="0"/>
                </a:pPr>
                <a:r>
                  <a:rPr lang="en-US" altLang="en-US" b="0"/>
                  <a:t>cells/mL</a:t>
                </a:r>
              </a:p>
            </c:rich>
          </c:tx>
          <c:overlay val="0"/>
        </c:title>
        <c:numFmt formatCode="General" sourceLinked="1"/>
        <c:majorTickMark val="out"/>
        <c:minorTickMark val="none"/>
        <c:tickLblPos val="nextTo"/>
        <c:spPr>
          <a:ln>
            <a:solidFill>
              <a:schemeClr val="tx1"/>
            </a:solidFill>
          </a:ln>
        </c:spPr>
        <c:crossAx val="126949632"/>
        <c:crosses val="autoZero"/>
        <c:crossBetween val="midCat"/>
      </c:valAx>
      <c:valAx>
        <c:axId val="126949632"/>
        <c:scaling>
          <c:orientation val="minMax"/>
          <c:max val="4.0000000000000008E-2"/>
        </c:scaling>
        <c:delete val="0"/>
        <c:axPos val="l"/>
        <c:title>
          <c:tx>
            <c:rich>
              <a:bodyPr rot="-5400000" vert="horz"/>
              <a:lstStyle/>
              <a:p>
                <a:pPr>
                  <a:defRPr b="0"/>
                </a:pPr>
                <a:r>
                  <a:rPr lang="en-US" altLang="en-US" b="0"/>
                  <a:t>OD450-620 nm</a:t>
                </a:r>
              </a:p>
            </c:rich>
          </c:tx>
          <c:overlay val="0"/>
        </c:title>
        <c:numFmt formatCode="General" sourceLinked="1"/>
        <c:majorTickMark val="out"/>
        <c:minorTickMark val="none"/>
        <c:tickLblPos val="nextTo"/>
        <c:spPr>
          <a:ln>
            <a:solidFill>
              <a:schemeClr val="tx1"/>
            </a:solidFill>
          </a:ln>
        </c:spPr>
        <c:crossAx val="126947712"/>
        <c:crosses val="autoZero"/>
        <c:crossBetween val="midCat"/>
      </c:valAx>
      <c:spPr>
        <a:noFill/>
        <a:ln w="25400">
          <a:noFill/>
        </a:ln>
      </c:spPr>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altLang="en-US"/>
              <a:t>MES rBC2LCN-PSS(3)</a:t>
            </a:r>
          </a:p>
        </c:rich>
      </c:tx>
      <c:overlay val="0"/>
    </c:title>
    <c:autoTitleDeleted val="0"/>
    <c:plotArea>
      <c:layout/>
      <c:scatterChart>
        <c:scatterStyle val="lineMarker"/>
        <c:varyColors val="0"/>
        <c:ser>
          <c:idx val="0"/>
          <c:order val="0"/>
          <c:tx>
            <c:strRef>
              <c:f>'190426_吸着MES(PH6.0)-1'!$AI$85:$AJ$85</c:f>
              <c:strCache>
                <c:ptCount val="1"/>
                <c:pt idx="0">
                  <c:v>MES rBC2LCN-PSS(3)</c:v>
                </c:pt>
              </c:strCache>
            </c:strRef>
          </c:tx>
          <c:spPr>
            <a:ln w="28575">
              <a:noFill/>
            </a:ln>
          </c:spPr>
          <c:marker>
            <c:spPr>
              <a:solidFill>
                <a:schemeClr val="tx1"/>
              </a:solidFill>
              <a:ln>
                <a:noFill/>
              </a:ln>
            </c:spPr>
          </c:marker>
          <c:trendline>
            <c:trendlineType val="linear"/>
            <c:dispRSqr val="1"/>
            <c:dispEq val="1"/>
            <c:trendlineLbl>
              <c:layout>
                <c:manualLayout>
                  <c:x val="0.4990476815398075"/>
                  <c:y val="-0.19314814814814815"/>
                </c:manualLayout>
              </c:layout>
              <c:numFmt formatCode="General" sourceLinked="0"/>
            </c:trendlineLbl>
          </c:trendline>
          <c:xVal>
            <c:numRef>
              <c:f>'190426_吸着MES(PH6.0)-1'!$AH$87:$AH$92</c:f>
              <c:numCache>
                <c:formatCode>General</c:formatCode>
                <c:ptCount val="6"/>
                <c:pt idx="0">
                  <c:v>4160</c:v>
                </c:pt>
                <c:pt idx="1">
                  <c:v>2080</c:v>
                </c:pt>
                <c:pt idx="2">
                  <c:v>1040</c:v>
                </c:pt>
                <c:pt idx="3">
                  <c:v>520</c:v>
                </c:pt>
                <c:pt idx="4">
                  <c:v>260</c:v>
                </c:pt>
                <c:pt idx="5">
                  <c:v>130</c:v>
                </c:pt>
              </c:numCache>
            </c:numRef>
          </c:xVal>
          <c:yVal>
            <c:numRef>
              <c:f>'190426_吸着MES(PH6.0)-1'!$AN$87:$AN$92</c:f>
              <c:numCache>
                <c:formatCode>General</c:formatCode>
                <c:ptCount val="6"/>
                <c:pt idx="0">
                  <c:v>3.3433333333333336E-2</c:v>
                </c:pt>
                <c:pt idx="1">
                  <c:v>1.9900000000000001E-2</c:v>
                </c:pt>
                <c:pt idx="2">
                  <c:v>1.2766666666666635E-2</c:v>
                </c:pt>
                <c:pt idx="3">
                  <c:v>8.8000000000000005E-3</c:v>
                </c:pt>
                <c:pt idx="4">
                  <c:v>7.7333333333333308E-3</c:v>
                </c:pt>
                <c:pt idx="5">
                  <c:v>6.6999999999999968E-3</c:v>
                </c:pt>
              </c:numCache>
            </c:numRef>
          </c:yVal>
          <c:smooth val="0"/>
          <c:extLst>
            <c:ext xmlns:c16="http://schemas.microsoft.com/office/drawing/2014/chart" uri="{C3380CC4-5D6E-409C-BE32-E72D297353CC}">
              <c16:uniqueId val="{00000001-3929-4FA6-95C3-B69D8EEB28C9}"/>
            </c:ext>
          </c:extLst>
        </c:ser>
        <c:dLbls>
          <c:showLegendKey val="0"/>
          <c:showVal val="0"/>
          <c:showCatName val="0"/>
          <c:showSerName val="0"/>
          <c:showPercent val="0"/>
          <c:showBubbleSize val="0"/>
        </c:dLbls>
        <c:axId val="127028608"/>
        <c:axId val="127047168"/>
      </c:scatterChart>
      <c:valAx>
        <c:axId val="127028608"/>
        <c:scaling>
          <c:orientation val="minMax"/>
        </c:scaling>
        <c:delete val="0"/>
        <c:axPos val="b"/>
        <c:title>
          <c:tx>
            <c:rich>
              <a:bodyPr/>
              <a:lstStyle/>
              <a:p>
                <a:pPr>
                  <a:defRPr b="0"/>
                </a:pPr>
                <a:r>
                  <a:rPr lang="en-US" altLang="en-US" b="0"/>
                  <a:t>cells/mL</a:t>
                </a:r>
              </a:p>
            </c:rich>
          </c:tx>
          <c:overlay val="0"/>
        </c:title>
        <c:numFmt formatCode="General" sourceLinked="1"/>
        <c:majorTickMark val="out"/>
        <c:minorTickMark val="none"/>
        <c:tickLblPos val="nextTo"/>
        <c:spPr>
          <a:ln>
            <a:solidFill>
              <a:schemeClr val="tx1"/>
            </a:solidFill>
          </a:ln>
        </c:spPr>
        <c:crossAx val="127047168"/>
        <c:crosses val="autoZero"/>
        <c:crossBetween val="midCat"/>
      </c:valAx>
      <c:valAx>
        <c:axId val="127047168"/>
        <c:scaling>
          <c:orientation val="minMax"/>
          <c:max val="4.0000000000000008E-2"/>
        </c:scaling>
        <c:delete val="0"/>
        <c:axPos val="l"/>
        <c:title>
          <c:tx>
            <c:rich>
              <a:bodyPr rot="-5400000" vert="horz"/>
              <a:lstStyle/>
              <a:p>
                <a:pPr>
                  <a:defRPr b="0"/>
                </a:pPr>
                <a:r>
                  <a:rPr lang="en-US" altLang="en-US" b="0"/>
                  <a:t>OD450-620 nm</a:t>
                </a:r>
              </a:p>
            </c:rich>
          </c:tx>
          <c:overlay val="0"/>
        </c:title>
        <c:numFmt formatCode="General" sourceLinked="1"/>
        <c:majorTickMark val="out"/>
        <c:minorTickMark val="none"/>
        <c:tickLblPos val="nextTo"/>
        <c:spPr>
          <a:ln>
            <a:solidFill>
              <a:schemeClr val="tx1"/>
            </a:solidFill>
          </a:ln>
        </c:spPr>
        <c:crossAx val="127028608"/>
        <c:crosses val="autoZero"/>
        <c:crossBetween val="midCat"/>
      </c:valAx>
      <c:spPr>
        <a:noFill/>
        <a:ln w="25400">
          <a:noFill/>
        </a:ln>
      </c:spPr>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altLang="en-US" b="0"/>
              <a:t>MES (PH6.0)</a:t>
            </a:r>
          </a:p>
        </c:rich>
      </c:tx>
      <c:overlay val="1"/>
    </c:title>
    <c:autoTitleDeleted val="0"/>
    <c:plotArea>
      <c:layout/>
      <c:barChart>
        <c:barDir val="col"/>
        <c:grouping val="clustered"/>
        <c:varyColors val="0"/>
        <c:ser>
          <c:idx val="0"/>
          <c:order val="0"/>
          <c:spPr>
            <a:solidFill>
              <a:schemeClr val="tx1"/>
            </a:solidFill>
            <a:ln>
              <a:noFill/>
            </a:ln>
          </c:spPr>
          <c:invertIfNegative val="0"/>
          <c:errBars>
            <c:errBarType val="both"/>
            <c:errValType val="cust"/>
            <c:noEndCap val="0"/>
            <c:plus>
              <c:numRef>
                <c:f>'190426_吸着MES(PH6.0)-1'!$BI$7:$BI$8</c:f>
                <c:numCache>
                  <c:formatCode>General</c:formatCode>
                  <c:ptCount val="2"/>
                  <c:pt idx="0">
                    <c:v>636.41499623340439</c:v>
                  </c:pt>
                  <c:pt idx="1">
                    <c:v>292.24483936739853</c:v>
                  </c:pt>
                </c:numCache>
              </c:numRef>
            </c:plus>
            <c:minus>
              <c:numRef>
                <c:f>'190426_吸着MES(PH6.0)-1'!$BI$7:$BI$8</c:f>
                <c:numCache>
                  <c:formatCode>General</c:formatCode>
                  <c:ptCount val="2"/>
                  <c:pt idx="0">
                    <c:v>636.41499623340439</c:v>
                  </c:pt>
                  <c:pt idx="1">
                    <c:v>292.24483936739853</c:v>
                  </c:pt>
                </c:numCache>
              </c:numRef>
            </c:minus>
          </c:errBars>
          <c:cat>
            <c:strRef>
              <c:f>'190426_吸着MES(PH6.0)-1'!$BD$7:$BD$8</c:f>
              <c:strCache>
                <c:ptCount val="2"/>
                <c:pt idx="0">
                  <c:v>rBC2LCN-PSI</c:v>
                </c:pt>
                <c:pt idx="1">
                  <c:v>rBC2LCN-PSS</c:v>
                </c:pt>
              </c:strCache>
            </c:strRef>
          </c:cat>
          <c:val>
            <c:numRef>
              <c:f>'190426_吸着MES(PH6.0)-1'!$BH$7:$BH$8</c:f>
              <c:numCache>
                <c:formatCode>General</c:formatCode>
                <c:ptCount val="2"/>
                <c:pt idx="0">
                  <c:v>844.47222151363837</c:v>
                </c:pt>
                <c:pt idx="1">
                  <c:v>890.96009767691373</c:v>
                </c:pt>
              </c:numCache>
            </c:numRef>
          </c:val>
          <c:extLst>
            <c:ext xmlns:c16="http://schemas.microsoft.com/office/drawing/2014/chart" uri="{C3380CC4-5D6E-409C-BE32-E72D297353CC}">
              <c16:uniqueId val="{00000000-7B54-4893-8E01-73E6E8E611F6}"/>
            </c:ext>
          </c:extLst>
        </c:ser>
        <c:dLbls>
          <c:showLegendKey val="0"/>
          <c:showVal val="0"/>
          <c:showCatName val="0"/>
          <c:showSerName val="0"/>
          <c:showPercent val="0"/>
          <c:showBubbleSize val="0"/>
        </c:dLbls>
        <c:gapWidth val="150"/>
        <c:axId val="127068416"/>
        <c:axId val="127148032"/>
      </c:barChart>
      <c:catAx>
        <c:axId val="127068416"/>
        <c:scaling>
          <c:orientation val="minMax"/>
        </c:scaling>
        <c:delete val="0"/>
        <c:axPos val="b"/>
        <c:numFmt formatCode="General" sourceLinked="0"/>
        <c:majorTickMark val="out"/>
        <c:minorTickMark val="none"/>
        <c:tickLblPos val="nextTo"/>
        <c:spPr>
          <a:ln>
            <a:solidFill>
              <a:schemeClr val="tx1"/>
            </a:solidFill>
          </a:ln>
        </c:spPr>
        <c:crossAx val="127148032"/>
        <c:crosses val="autoZero"/>
        <c:auto val="1"/>
        <c:lblAlgn val="ctr"/>
        <c:lblOffset val="100"/>
        <c:noMultiLvlLbl val="0"/>
      </c:catAx>
      <c:valAx>
        <c:axId val="127148032"/>
        <c:scaling>
          <c:orientation val="minMax"/>
        </c:scaling>
        <c:delete val="0"/>
        <c:axPos val="l"/>
        <c:title>
          <c:tx>
            <c:rich>
              <a:bodyPr rot="-5400000" vert="horz"/>
              <a:lstStyle/>
              <a:p>
                <a:pPr>
                  <a:defRPr b="0"/>
                </a:pPr>
                <a:r>
                  <a:rPr lang="en-US" altLang="en-US" b="0"/>
                  <a:t>LLOD (cells/mL)</a:t>
                </a:r>
              </a:p>
            </c:rich>
          </c:tx>
          <c:overlay val="0"/>
        </c:title>
        <c:numFmt formatCode="General" sourceLinked="1"/>
        <c:majorTickMark val="out"/>
        <c:minorTickMark val="none"/>
        <c:tickLblPos val="nextTo"/>
        <c:spPr>
          <a:ln>
            <a:solidFill>
              <a:schemeClr val="tx1"/>
            </a:solidFill>
          </a:ln>
        </c:spPr>
        <c:crossAx val="127068416"/>
        <c:crosses val="autoZero"/>
        <c:crossBetween val="between"/>
      </c:valAx>
    </c:plotArea>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altLang="en-US"/>
              <a:t>MES rBC2LCN-PSI</a:t>
            </a:r>
          </a:p>
        </c:rich>
      </c:tx>
      <c:overlay val="0"/>
    </c:title>
    <c:autoTitleDeleted val="0"/>
    <c:plotArea>
      <c:layout/>
      <c:scatterChart>
        <c:scatterStyle val="lineMarker"/>
        <c:varyColors val="0"/>
        <c:ser>
          <c:idx val="1"/>
          <c:order val="1"/>
          <c:tx>
            <c:strRef>
              <c:f>'190426_吸着MES(PH6.0)-1'!$AI$3:$AJ$3</c:f>
              <c:strCache>
                <c:ptCount val="1"/>
                <c:pt idx="0">
                  <c:v>MES rBC2LCN-PSI(1)</c:v>
                </c:pt>
              </c:strCache>
            </c:strRef>
          </c:tx>
          <c:spPr>
            <a:ln w="28575">
              <a:noFill/>
            </a:ln>
          </c:spPr>
          <c:xVal>
            <c:numRef>
              <c:f>'190426_吸着MES(PH6.0)-1'!$AH$5:$AH$10</c:f>
              <c:numCache>
                <c:formatCode>General</c:formatCode>
                <c:ptCount val="6"/>
                <c:pt idx="0">
                  <c:v>4160</c:v>
                </c:pt>
                <c:pt idx="1">
                  <c:v>2080</c:v>
                </c:pt>
                <c:pt idx="2">
                  <c:v>1040</c:v>
                </c:pt>
                <c:pt idx="3">
                  <c:v>520</c:v>
                </c:pt>
                <c:pt idx="4">
                  <c:v>260</c:v>
                </c:pt>
                <c:pt idx="5">
                  <c:v>130</c:v>
                </c:pt>
              </c:numCache>
            </c:numRef>
          </c:xVal>
          <c:yVal>
            <c:numRef>
              <c:f>'190426_吸着MES(PH6.0)-1'!$AN$5:$AN$10</c:f>
              <c:numCache>
                <c:formatCode>General</c:formatCode>
                <c:ptCount val="6"/>
                <c:pt idx="0">
                  <c:v>2.9966666666666666E-2</c:v>
                </c:pt>
                <c:pt idx="1">
                  <c:v>1.8433333333333298E-2</c:v>
                </c:pt>
                <c:pt idx="2">
                  <c:v>1.113333333333333E-2</c:v>
                </c:pt>
                <c:pt idx="3">
                  <c:v>8.2666666666666565E-3</c:v>
                </c:pt>
                <c:pt idx="4">
                  <c:v>6.2666666666666608E-3</c:v>
                </c:pt>
                <c:pt idx="5">
                  <c:v>4.4333333333333299E-3</c:v>
                </c:pt>
              </c:numCache>
            </c:numRef>
          </c:yVal>
          <c:smooth val="0"/>
          <c:extLst>
            <c:ext xmlns:c16="http://schemas.microsoft.com/office/drawing/2014/chart" uri="{C3380CC4-5D6E-409C-BE32-E72D297353CC}">
              <c16:uniqueId val="{00000000-5AC6-4438-9BF9-F7BE05B7FB25}"/>
            </c:ext>
          </c:extLst>
        </c:ser>
        <c:ser>
          <c:idx val="2"/>
          <c:order val="2"/>
          <c:tx>
            <c:strRef>
              <c:f>'190426_吸着MES(PH6.0)-1'!$AI$37:$AJ$37</c:f>
              <c:strCache>
                <c:ptCount val="1"/>
                <c:pt idx="0">
                  <c:v>MES rBC2LCN-PSI(2)</c:v>
                </c:pt>
              </c:strCache>
            </c:strRef>
          </c:tx>
          <c:spPr>
            <a:ln w="28575">
              <a:noFill/>
            </a:ln>
          </c:spPr>
          <c:xVal>
            <c:numRef>
              <c:f>'190426_吸着MES(PH6.0)-1'!$AH$38:$AH$43</c:f>
              <c:numCache>
                <c:formatCode>General</c:formatCode>
                <c:ptCount val="6"/>
                <c:pt idx="0">
                  <c:v>4160</c:v>
                </c:pt>
                <c:pt idx="1">
                  <c:v>2080</c:v>
                </c:pt>
                <c:pt idx="2">
                  <c:v>1040</c:v>
                </c:pt>
                <c:pt idx="3">
                  <c:v>520</c:v>
                </c:pt>
                <c:pt idx="4">
                  <c:v>260</c:v>
                </c:pt>
                <c:pt idx="5">
                  <c:v>130</c:v>
                </c:pt>
              </c:numCache>
            </c:numRef>
          </c:xVal>
          <c:yVal>
            <c:numRef>
              <c:f>'190426_吸着MES(PH6.0)-1'!$AN$38:$AN$43</c:f>
              <c:numCache>
                <c:formatCode>General</c:formatCode>
                <c:ptCount val="6"/>
                <c:pt idx="0">
                  <c:v>2.6133333333333297E-2</c:v>
                </c:pt>
                <c:pt idx="1">
                  <c:v>1.4733333333333267E-2</c:v>
                </c:pt>
                <c:pt idx="2">
                  <c:v>1.04333333333333E-2</c:v>
                </c:pt>
                <c:pt idx="3">
                  <c:v>6.5333333333333276E-3</c:v>
                </c:pt>
                <c:pt idx="4">
                  <c:v>5.7333333333333264E-3</c:v>
                </c:pt>
                <c:pt idx="5">
                  <c:v>4.0666666666666637E-3</c:v>
                </c:pt>
              </c:numCache>
            </c:numRef>
          </c:yVal>
          <c:smooth val="0"/>
          <c:extLst>
            <c:ext xmlns:c16="http://schemas.microsoft.com/office/drawing/2014/chart" uri="{C3380CC4-5D6E-409C-BE32-E72D297353CC}">
              <c16:uniqueId val="{00000001-5AC6-4438-9BF9-F7BE05B7FB25}"/>
            </c:ext>
          </c:extLst>
        </c:ser>
        <c:ser>
          <c:idx val="0"/>
          <c:order val="0"/>
          <c:tx>
            <c:strRef>
              <c:f>'190426_吸着MES(PH6.0)-1'!$AI$70:$AJ$70</c:f>
              <c:strCache>
                <c:ptCount val="1"/>
                <c:pt idx="0">
                  <c:v>MES rBC2LCN-PSI(3)</c:v>
                </c:pt>
              </c:strCache>
            </c:strRef>
          </c:tx>
          <c:spPr>
            <a:ln w="28575">
              <a:noFill/>
            </a:ln>
          </c:spPr>
          <c:marker>
            <c:spPr>
              <a:solidFill>
                <a:schemeClr val="tx1"/>
              </a:solidFill>
              <a:ln>
                <a:noFill/>
              </a:ln>
            </c:spPr>
          </c:marker>
          <c:xVal>
            <c:numRef>
              <c:f>'190426_吸着MES(PH6.0)-1'!$AH$71:$AH$77</c:f>
              <c:numCache>
                <c:formatCode>General</c:formatCode>
                <c:ptCount val="7"/>
                <c:pt idx="0">
                  <c:v>4160</c:v>
                </c:pt>
                <c:pt idx="1">
                  <c:v>2080</c:v>
                </c:pt>
                <c:pt idx="2">
                  <c:v>1040</c:v>
                </c:pt>
                <c:pt idx="3">
                  <c:v>520</c:v>
                </c:pt>
                <c:pt idx="4">
                  <c:v>260</c:v>
                </c:pt>
                <c:pt idx="5">
                  <c:v>130</c:v>
                </c:pt>
                <c:pt idx="6">
                  <c:v>65</c:v>
                </c:pt>
              </c:numCache>
            </c:numRef>
          </c:xVal>
          <c:yVal>
            <c:numRef>
              <c:f>'190426_吸着MES(PH6.0)-1'!$AN$71:$AN$77</c:f>
              <c:numCache>
                <c:formatCode>General</c:formatCode>
                <c:ptCount val="7"/>
                <c:pt idx="0">
                  <c:v>2.5666666666666633E-2</c:v>
                </c:pt>
                <c:pt idx="1">
                  <c:v>1.4400000000000001E-2</c:v>
                </c:pt>
                <c:pt idx="2">
                  <c:v>9.7999999999999962E-3</c:v>
                </c:pt>
                <c:pt idx="3">
                  <c:v>8.7666666666666258E-3</c:v>
                </c:pt>
                <c:pt idx="4">
                  <c:v>6.0333333333333307E-3</c:v>
                </c:pt>
                <c:pt idx="5">
                  <c:v>5.5999999999999939E-3</c:v>
                </c:pt>
                <c:pt idx="6">
                  <c:v>5.2333333333333329E-3</c:v>
                </c:pt>
              </c:numCache>
            </c:numRef>
          </c:yVal>
          <c:smooth val="0"/>
          <c:extLst>
            <c:ext xmlns:c16="http://schemas.microsoft.com/office/drawing/2014/chart" uri="{C3380CC4-5D6E-409C-BE32-E72D297353CC}">
              <c16:uniqueId val="{00000002-5AC6-4438-9BF9-F7BE05B7FB25}"/>
            </c:ext>
          </c:extLst>
        </c:ser>
        <c:dLbls>
          <c:showLegendKey val="0"/>
          <c:showVal val="0"/>
          <c:showCatName val="0"/>
          <c:showSerName val="0"/>
          <c:showPercent val="0"/>
          <c:showBubbleSize val="0"/>
        </c:dLbls>
        <c:axId val="127169664"/>
        <c:axId val="127171968"/>
      </c:scatterChart>
      <c:valAx>
        <c:axId val="127169664"/>
        <c:scaling>
          <c:orientation val="minMax"/>
        </c:scaling>
        <c:delete val="0"/>
        <c:axPos val="b"/>
        <c:title>
          <c:tx>
            <c:rich>
              <a:bodyPr/>
              <a:lstStyle/>
              <a:p>
                <a:pPr>
                  <a:defRPr b="0"/>
                </a:pPr>
                <a:r>
                  <a:rPr lang="en-US" altLang="en-US" b="0"/>
                  <a:t>cells/mL</a:t>
                </a:r>
              </a:p>
            </c:rich>
          </c:tx>
          <c:overlay val="0"/>
        </c:title>
        <c:numFmt formatCode="General" sourceLinked="1"/>
        <c:majorTickMark val="out"/>
        <c:minorTickMark val="none"/>
        <c:tickLblPos val="nextTo"/>
        <c:spPr>
          <a:ln>
            <a:solidFill>
              <a:schemeClr val="tx1"/>
            </a:solidFill>
          </a:ln>
        </c:spPr>
        <c:crossAx val="127171968"/>
        <c:crosses val="autoZero"/>
        <c:crossBetween val="midCat"/>
      </c:valAx>
      <c:valAx>
        <c:axId val="127171968"/>
        <c:scaling>
          <c:orientation val="minMax"/>
          <c:max val="4.0000000000000008E-2"/>
        </c:scaling>
        <c:delete val="0"/>
        <c:axPos val="l"/>
        <c:title>
          <c:tx>
            <c:rich>
              <a:bodyPr rot="-5400000" vert="horz"/>
              <a:lstStyle/>
              <a:p>
                <a:pPr>
                  <a:defRPr b="0"/>
                </a:pPr>
                <a:r>
                  <a:rPr lang="en-US" altLang="en-US" b="0"/>
                  <a:t>OD450-620 nm</a:t>
                </a:r>
              </a:p>
            </c:rich>
          </c:tx>
          <c:overlay val="0"/>
        </c:title>
        <c:numFmt formatCode="General" sourceLinked="1"/>
        <c:majorTickMark val="out"/>
        <c:minorTickMark val="none"/>
        <c:tickLblPos val="nextTo"/>
        <c:spPr>
          <a:ln>
            <a:solidFill>
              <a:schemeClr val="tx1"/>
            </a:solidFill>
          </a:ln>
        </c:spPr>
        <c:crossAx val="127169664"/>
        <c:crosses val="autoZero"/>
        <c:crossBetween val="midCat"/>
      </c:valAx>
      <c:spPr>
        <a:noFill/>
        <a:ln w="25400">
          <a:noFill/>
        </a:ln>
      </c:spPr>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altLang="en-US"/>
              <a:t>MES rBC2LCN-PSS</a:t>
            </a:r>
          </a:p>
        </c:rich>
      </c:tx>
      <c:overlay val="0"/>
    </c:title>
    <c:autoTitleDeleted val="0"/>
    <c:plotArea>
      <c:layout/>
      <c:scatterChart>
        <c:scatterStyle val="lineMarker"/>
        <c:varyColors val="0"/>
        <c:ser>
          <c:idx val="1"/>
          <c:order val="1"/>
          <c:tx>
            <c:strRef>
              <c:f>'190426_吸着MES(PH6.0)-1'!$AI$20:$AJ$20</c:f>
              <c:strCache>
                <c:ptCount val="1"/>
                <c:pt idx="0">
                  <c:v>MES rBC2LCN-PSS(1)</c:v>
                </c:pt>
              </c:strCache>
            </c:strRef>
          </c:tx>
          <c:spPr>
            <a:ln w="28575">
              <a:noFill/>
            </a:ln>
          </c:spPr>
          <c:xVal>
            <c:numRef>
              <c:f>'190426_吸着MES(PH6.0)-1'!$AH$21:$AH$26</c:f>
              <c:numCache>
                <c:formatCode>General</c:formatCode>
                <c:ptCount val="6"/>
                <c:pt idx="0">
                  <c:v>4160</c:v>
                </c:pt>
                <c:pt idx="1">
                  <c:v>2080</c:v>
                </c:pt>
                <c:pt idx="2">
                  <c:v>1040</c:v>
                </c:pt>
                <c:pt idx="3">
                  <c:v>520</c:v>
                </c:pt>
                <c:pt idx="4">
                  <c:v>260</c:v>
                </c:pt>
                <c:pt idx="5">
                  <c:v>130</c:v>
                </c:pt>
              </c:numCache>
            </c:numRef>
          </c:xVal>
          <c:yVal>
            <c:numRef>
              <c:f>'190426_吸着MES(PH6.0)-1'!$AN$21:$AN$26</c:f>
              <c:numCache>
                <c:formatCode>General</c:formatCode>
                <c:ptCount val="6"/>
                <c:pt idx="0">
                  <c:v>3.4066666666666599E-2</c:v>
                </c:pt>
                <c:pt idx="1">
                  <c:v>1.8866666666666667E-2</c:v>
                </c:pt>
                <c:pt idx="2">
                  <c:v>1.2233333333333334E-2</c:v>
                </c:pt>
                <c:pt idx="3">
                  <c:v>8.8333333333333337E-3</c:v>
                </c:pt>
                <c:pt idx="4">
                  <c:v>6.9999999999999932E-3</c:v>
                </c:pt>
                <c:pt idx="5">
                  <c:v>5.8333333333333267E-3</c:v>
                </c:pt>
              </c:numCache>
            </c:numRef>
          </c:yVal>
          <c:smooth val="0"/>
          <c:extLst>
            <c:ext xmlns:c16="http://schemas.microsoft.com/office/drawing/2014/chart" uri="{C3380CC4-5D6E-409C-BE32-E72D297353CC}">
              <c16:uniqueId val="{00000000-2FBA-4629-9FCE-B88C8E39AB78}"/>
            </c:ext>
          </c:extLst>
        </c:ser>
        <c:ser>
          <c:idx val="2"/>
          <c:order val="2"/>
          <c:tx>
            <c:strRef>
              <c:f>'190426_吸着MES(PH6.0)-1'!$AI$52:$AJ$52</c:f>
              <c:strCache>
                <c:ptCount val="1"/>
                <c:pt idx="0">
                  <c:v>MES rBC2LCN-PSS(2)</c:v>
                </c:pt>
              </c:strCache>
            </c:strRef>
          </c:tx>
          <c:spPr>
            <a:ln w="28575">
              <a:noFill/>
            </a:ln>
          </c:spPr>
          <c:xVal>
            <c:numRef>
              <c:f>'190426_吸着MES(PH6.0)-1'!$AH$54:$AH$59</c:f>
              <c:numCache>
                <c:formatCode>General</c:formatCode>
                <c:ptCount val="6"/>
                <c:pt idx="0">
                  <c:v>4160</c:v>
                </c:pt>
                <c:pt idx="1">
                  <c:v>2080</c:v>
                </c:pt>
                <c:pt idx="2">
                  <c:v>1040</c:v>
                </c:pt>
                <c:pt idx="3">
                  <c:v>520</c:v>
                </c:pt>
                <c:pt idx="4">
                  <c:v>260</c:v>
                </c:pt>
                <c:pt idx="5">
                  <c:v>130</c:v>
                </c:pt>
              </c:numCache>
            </c:numRef>
          </c:xVal>
          <c:yVal>
            <c:numRef>
              <c:f>'190426_吸着MES(PH6.0)-1'!$AN$54:$AN$59</c:f>
              <c:numCache>
                <c:formatCode>General</c:formatCode>
                <c:ptCount val="6"/>
                <c:pt idx="0">
                  <c:v>3.19333333333333E-2</c:v>
                </c:pt>
                <c:pt idx="1">
                  <c:v>1.8333333333333268E-2</c:v>
                </c:pt>
                <c:pt idx="2">
                  <c:v>1.3766666666666599E-2</c:v>
                </c:pt>
                <c:pt idx="3">
                  <c:v>1.003333333333333E-2</c:v>
                </c:pt>
                <c:pt idx="4">
                  <c:v>8.766666666666631E-3</c:v>
                </c:pt>
                <c:pt idx="5">
                  <c:v>7.0999999999999943E-3</c:v>
                </c:pt>
              </c:numCache>
            </c:numRef>
          </c:yVal>
          <c:smooth val="0"/>
          <c:extLst>
            <c:ext xmlns:c16="http://schemas.microsoft.com/office/drawing/2014/chart" uri="{C3380CC4-5D6E-409C-BE32-E72D297353CC}">
              <c16:uniqueId val="{00000001-2FBA-4629-9FCE-B88C8E39AB78}"/>
            </c:ext>
          </c:extLst>
        </c:ser>
        <c:ser>
          <c:idx val="0"/>
          <c:order val="0"/>
          <c:tx>
            <c:strRef>
              <c:f>'190426_吸着MES(PH6.0)-1'!$AI$85:$AJ$85</c:f>
              <c:strCache>
                <c:ptCount val="1"/>
                <c:pt idx="0">
                  <c:v>MES rBC2LCN-PSS(3)</c:v>
                </c:pt>
              </c:strCache>
            </c:strRef>
          </c:tx>
          <c:spPr>
            <a:ln w="28575">
              <a:noFill/>
            </a:ln>
          </c:spPr>
          <c:marker>
            <c:spPr>
              <a:solidFill>
                <a:schemeClr val="tx1"/>
              </a:solidFill>
              <a:ln>
                <a:noFill/>
              </a:ln>
            </c:spPr>
          </c:marker>
          <c:xVal>
            <c:numRef>
              <c:f>'190426_吸着MES(PH6.0)-1'!$AH$87:$AH$92</c:f>
              <c:numCache>
                <c:formatCode>General</c:formatCode>
                <c:ptCount val="6"/>
                <c:pt idx="0">
                  <c:v>4160</c:v>
                </c:pt>
                <c:pt idx="1">
                  <c:v>2080</c:v>
                </c:pt>
                <c:pt idx="2">
                  <c:v>1040</c:v>
                </c:pt>
                <c:pt idx="3">
                  <c:v>520</c:v>
                </c:pt>
                <c:pt idx="4">
                  <c:v>260</c:v>
                </c:pt>
                <c:pt idx="5">
                  <c:v>130</c:v>
                </c:pt>
              </c:numCache>
            </c:numRef>
          </c:xVal>
          <c:yVal>
            <c:numRef>
              <c:f>'190426_吸着MES(PH6.0)-1'!$AN$87:$AN$92</c:f>
              <c:numCache>
                <c:formatCode>General</c:formatCode>
                <c:ptCount val="6"/>
                <c:pt idx="0">
                  <c:v>3.3433333333333336E-2</c:v>
                </c:pt>
                <c:pt idx="1">
                  <c:v>1.9900000000000001E-2</c:v>
                </c:pt>
                <c:pt idx="2">
                  <c:v>1.2766666666666635E-2</c:v>
                </c:pt>
                <c:pt idx="3">
                  <c:v>8.8000000000000005E-3</c:v>
                </c:pt>
                <c:pt idx="4">
                  <c:v>7.7333333333333308E-3</c:v>
                </c:pt>
                <c:pt idx="5">
                  <c:v>6.6999999999999968E-3</c:v>
                </c:pt>
              </c:numCache>
            </c:numRef>
          </c:yVal>
          <c:smooth val="0"/>
          <c:extLst>
            <c:ext xmlns:c16="http://schemas.microsoft.com/office/drawing/2014/chart" uri="{C3380CC4-5D6E-409C-BE32-E72D297353CC}">
              <c16:uniqueId val="{00000002-2FBA-4629-9FCE-B88C8E39AB78}"/>
            </c:ext>
          </c:extLst>
        </c:ser>
        <c:dLbls>
          <c:showLegendKey val="0"/>
          <c:showVal val="0"/>
          <c:showCatName val="0"/>
          <c:showSerName val="0"/>
          <c:showPercent val="0"/>
          <c:showBubbleSize val="0"/>
        </c:dLbls>
        <c:axId val="127288448"/>
        <c:axId val="127290752"/>
      </c:scatterChart>
      <c:valAx>
        <c:axId val="127288448"/>
        <c:scaling>
          <c:orientation val="minMax"/>
        </c:scaling>
        <c:delete val="0"/>
        <c:axPos val="b"/>
        <c:title>
          <c:tx>
            <c:rich>
              <a:bodyPr/>
              <a:lstStyle/>
              <a:p>
                <a:pPr>
                  <a:defRPr b="0"/>
                </a:pPr>
                <a:r>
                  <a:rPr lang="en-US" altLang="en-US" b="0"/>
                  <a:t>cells/mL</a:t>
                </a:r>
              </a:p>
            </c:rich>
          </c:tx>
          <c:overlay val="0"/>
        </c:title>
        <c:numFmt formatCode="General" sourceLinked="1"/>
        <c:majorTickMark val="out"/>
        <c:minorTickMark val="none"/>
        <c:tickLblPos val="nextTo"/>
        <c:spPr>
          <a:ln>
            <a:solidFill>
              <a:schemeClr val="tx1"/>
            </a:solidFill>
          </a:ln>
        </c:spPr>
        <c:crossAx val="127290752"/>
        <c:crosses val="autoZero"/>
        <c:crossBetween val="midCat"/>
      </c:valAx>
      <c:valAx>
        <c:axId val="127290752"/>
        <c:scaling>
          <c:orientation val="minMax"/>
          <c:max val="4.0000000000000008E-2"/>
        </c:scaling>
        <c:delete val="0"/>
        <c:axPos val="l"/>
        <c:title>
          <c:tx>
            <c:rich>
              <a:bodyPr rot="-5400000" vert="horz"/>
              <a:lstStyle/>
              <a:p>
                <a:pPr>
                  <a:defRPr b="0"/>
                </a:pPr>
                <a:r>
                  <a:rPr lang="en-US" altLang="en-US" b="0"/>
                  <a:t>OD450-620 nm</a:t>
                </a:r>
              </a:p>
            </c:rich>
          </c:tx>
          <c:overlay val="0"/>
        </c:title>
        <c:numFmt formatCode="General" sourceLinked="1"/>
        <c:majorTickMark val="out"/>
        <c:minorTickMark val="none"/>
        <c:tickLblPos val="nextTo"/>
        <c:spPr>
          <a:ln>
            <a:solidFill>
              <a:schemeClr val="tx1"/>
            </a:solidFill>
          </a:ln>
        </c:spPr>
        <c:crossAx val="127288448"/>
        <c:crosses val="autoZero"/>
        <c:crossBetween val="midCat"/>
      </c:valAx>
      <c:spPr>
        <a:noFill/>
        <a:ln w="25400">
          <a:noFill/>
        </a:ln>
      </c:spPr>
    </c:plotArea>
    <c:legend>
      <c:legendPos val="r"/>
      <c:overlay val="0"/>
    </c:legend>
    <c:plotVisOnly val="1"/>
    <c:dispBlanksAs val="gap"/>
    <c:showDLblsOverMax val="0"/>
  </c:chart>
  <c:txPr>
    <a:bodyPr/>
    <a:lstStyle/>
    <a:p>
      <a:pPr>
        <a:defRPr sz="800">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46</xdr:col>
      <xdr:colOff>0</xdr:colOff>
      <xdr:row>1</xdr:row>
      <xdr:rowOff>0</xdr:rowOff>
    </xdr:from>
    <xdr:to>
      <xdr:col>54</xdr:col>
      <xdr:colOff>304800</xdr:colOff>
      <xdr:row>17</xdr:row>
      <xdr:rowOff>152400</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46</xdr:col>
      <xdr:colOff>0</xdr:colOff>
      <xdr:row>19</xdr:row>
      <xdr:rowOff>0</xdr:rowOff>
    </xdr:from>
    <xdr:to>
      <xdr:col>54</xdr:col>
      <xdr:colOff>304800</xdr:colOff>
      <xdr:row>35</xdr:row>
      <xdr:rowOff>152400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46</xdr:col>
      <xdr:colOff>0</xdr:colOff>
      <xdr:row>37</xdr:row>
      <xdr:rowOff>0</xdr:rowOff>
    </xdr:from>
    <xdr:to>
      <xdr:col>54</xdr:col>
      <xdr:colOff>304800</xdr:colOff>
      <xdr:row>53</xdr:row>
      <xdr:rowOff>152400</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46</xdr:col>
      <xdr:colOff>0</xdr:colOff>
      <xdr:row>55</xdr:row>
      <xdr:rowOff>0</xdr:rowOff>
    </xdr:from>
    <xdr:to>
      <xdr:col>54</xdr:col>
      <xdr:colOff>304800</xdr:colOff>
      <xdr:row>71</xdr:row>
      <xdr:rowOff>152400</xdr:rowOff>
    </xdr:to>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46</xdr:col>
      <xdr:colOff>0</xdr:colOff>
      <xdr:row>73</xdr:row>
      <xdr:rowOff>0</xdr:rowOff>
    </xdr:from>
    <xdr:to>
      <xdr:col>54</xdr:col>
      <xdr:colOff>304800</xdr:colOff>
      <xdr:row>89</xdr:row>
      <xdr:rowOff>152400</xdr:rowOff>
    </xdr:to>
    <xdr:graphicFrame macro="">
      <xdr:nvGraphicFramePr>
        <xdr:cNvPr id="6" name="グラフ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46</xdr:col>
      <xdr:colOff>0</xdr:colOff>
      <xdr:row>91</xdr:row>
      <xdr:rowOff>0</xdr:rowOff>
    </xdr:from>
    <xdr:to>
      <xdr:col>54</xdr:col>
      <xdr:colOff>304800</xdr:colOff>
      <xdr:row>107</xdr:row>
      <xdr:rowOff>152400</xdr:rowOff>
    </xdr:to>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57</xdr:col>
      <xdr:colOff>0</xdr:colOff>
      <xdr:row>10</xdr:row>
      <xdr:rowOff>0</xdr:rowOff>
    </xdr:from>
    <xdr:to>
      <xdr:col>65</xdr:col>
      <xdr:colOff>304800</xdr:colOff>
      <xdr:row>26</xdr:row>
      <xdr:rowOff>152400</xdr:rowOff>
    </xdr:to>
    <xdr:graphicFrame macro="">
      <xdr:nvGraphicFramePr>
        <xdr:cNvPr id="8" name="グラフ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66</xdr:col>
      <xdr:colOff>0</xdr:colOff>
      <xdr:row>1</xdr:row>
      <xdr:rowOff>0</xdr:rowOff>
    </xdr:from>
    <xdr:to>
      <xdr:col>74</xdr:col>
      <xdr:colOff>304800</xdr:colOff>
      <xdr:row>17</xdr:row>
      <xdr:rowOff>152400</xdr:rowOff>
    </xdr:to>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66</xdr:col>
      <xdr:colOff>0</xdr:colOff>
      <xdr:row>19</xdr:row>
      <xdr:rowOff>0</xdr:rowOff>
    </xdr:from>
    <xdr:to>
      <xdr:col>74</xdr:col>
      <xdr:colOff>304800</xdr:colOff>
      <xdr:row>35</xdr:row>
      <xdr:rowOff>152400</xdr:rowOff>
    </xdr:to>
    <xdr:graphicFrame macro="">
      <xdr:nvGraphicFramePr>
        <xdr:cNvPr id="10" name="グラフ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8659</xdr:colOff>
      <xdr:row>9</xdr:row>
      <xdr:rowOff>21648</xdr:rowOff>
    </xdr:from>
    <xdr:to>
      <xdr:col>14</xdr:col>
      <xdr:colOff>477982</xdr:colOff>
      <xdr:row>26</xdr:row>
      <xdr:rowOff>20782</xdr:rowOff>
    </xdr:to>
    <xdr:graphicFrame macro="">
      <xdr:nvGraphicFramePr>
        <xdr:cNvPr id="5" name="グラフ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100"/>
  <sheetViews>
    <sheetView topLeftCell="AS1" workbookViewId="0">
      <selection activeCell="BD5" sqref="BD5:BJ8"/>
    </sheetView>
  </sheetViews>
  <sheetFormatPr defaultRowHeight="10.5"/>
  <cols>
    <col min="36" max="36" width="15.5" bestFit="1" customWidth="1"/>
  </cols>
  <sheetData>
    <row r="1" spans="1:62">
      <c r="A1" t="s">
        <v>0</v>
      </c>
    </row>
    <row r="2" spans="1:62">
      <c r="A2" t="s">
        <v>1</v>
      </c>
      <c r="AD2" s="1" t="s">
        <v>2</v>
      </c>
      <c r="AE2" s="1" t="s">
        <v>3</v>
      </c>
      <c r="AF2" s="1" t="s">
        <v>4</v>
      </c>
      <c r="AG2" s="1" t="s">
        <v>5</v>
      </c>
      <c r="AH2" s="1" t="s">
        <v>6</v>
      </c>
      <c r="AI2" s="1" t="s">
        <v>7</v>
      </c>
      <c r="AJ2" s="1" t="s">
        <v>8</v>
      </c>
      <c r="AK2" s="1">
        <v>1</v>
      </c>
      <c r="AL2" s="1">
        <v>2</v>
      </c>
      <c r="AM2" s="1">
        <v>3</v>
      </c>
      <c r="AN2" s="1" t="s">
        <v>10</v>
      </c>
      <c r="AO2" s="1" t="s">
        <v>12</v>
      </c>
      <c r="AP2" s="1" t="s">
        <v>14</v>
      </c>
      <c r="AQ2" s="1" t="s">
        <v>16</v>
      </c>
      <c r="AR2" s="1" t="s">
        <v>18</v>
      </c>
    </row>
    <row r="3" spans="1:62">
      <c r="A3" t="s">
        <v>19</v>
      </c>
      <c r="AD3" s="2">
        <v>1</v>
      </c>
      <c r="AE3" s="2">
        <v>604</v>
      </c>
      <c r="AF3" t="s">
        <v>20</v>
      </c>
      <c r="AI3" s="2" t="s">
        <v>21</v>
      </c>
      <c r="AJ3" t="s">
        <v>22</v>
      </c>
      <c r="AK3" s="3">
        <v>1.09999999999999E-2</v>
      </c>
      <c r="AL3">
        <v>7.8999999999999904E-3</v>
      </c>
      <c r="AM3">
        <v>6.1000000000000004E-3</v>
      </c>
      <c r="AN3">
        <f>AVERAGE(AL3:AM3)</f>
        <v>6.9999999999999958E-3</v>
      </c>
      <c r="AO3">
        <f>STDEV(AL3:AM3)</f>
        <v>1.2727922061357784E-3</v>
      </c>
      <c r="AP3">
        <f>(AO3/AN3)*100</f>
        <v>18.182745801939699</v>
      </c>
      <c r="AQ3">
        <f>AN3+(3.3*AO3)</f>
        <v>1.1200214280248064E-2</v>
      </c>
      <c r="AR3">
        <f>(AQ3-0.0046)/(6*10^-6)</f>
        <v>1100.0357133746775</v>
      </c>
    </row>
    <row r="4" spans="1:62">
      <c r="AD4" s="2">
        <v>2</v>
      </c>
      <c r="AE4" s="2">
        <v>604</v>
      </c>
      <c r="AF4" t="s">
        <v>20</v>
      </c>
      <c r="AI4" s="2" t="s">
        <v>21</v>
      </c>
      <c r="AJ4" t="s">
        <v>23</v>
      </c>
      <c r="AK4" s="3">
        <v>2.4399999999999901E-2</v>
      </c>
      <c r="AL4">
        <v>8.4999999999999902E-3</v>
      </c>
      <c r="AM4">
        <v>5.1000000000000004E-3</v>
      </c>
      <c r="AN4">
        <f>AVERAGE(AL4:AM4)</f>
        <v>6.7999999999999953E-3</v>
      </c>
      <c r="AO4">
        <f>STDEV(AL4:AM4)</f>
        <v>2.4041630560342545E-3</v>
      </c>
      <c r="AP4">
        <f t="shared" ref="AP4:AP34" si="0">(AO4/AN4)*100</f>
        <v>35.355339059327292</v>
      </c>
    </row>
    <row r="5" spans="1:62">
      <c r="AD5" s="2">
        <v>3</v>
      </c>
      <c r="AE5" s="2">
        <v>176</v>
      </c>
      <c r="AF5" t="s">
        <v>24</v>
      </c>
      <c r="AG5">
        <v>1000</v>
      </c>
      <c r="AH5" s="4">
        <v>4160</v>
      </c>
      <c r="AI5" s="2" t="s">
        <v>21</v>
      </c>
      <c r="AJ5" t="s">
        <v>23</v>
      </c>
      <c r="AK5">
        <v>3.5299999999999998E-2</v>
      </c>
      <c r="AL5">
        <v>2.86E-2</v>
      </c>
      <c r="AM5">
        <v>2.5999999999999999E-2</v>
      </c>
      <c r="AN5" s="4">
        <f t="shared" ref="AN5:AN34" si="1">AVERAGE(AK5:AM5)</f>
        <v>2.9966666666666666E-2</v>
      </c>
      <c r="AO5">
        <f t="shared" ref="AO5:AO34" si="2">STDEV(AK5:AM5)</f>
        <v>4.7982635748084253E-3</v>
      </c>
      <c r="AP5">
        <f t="shared" si="0"/>
        <v>16.012003030506424</v>
      </c>
      <c r="BD5" t="s">
        <v>25</v>
      </c>
    </row>
    <row r="6" spans="1:62">
      <c r="A6" t="s">
        <v>26</v>
      </c>
      <c r="AD6" s="2">
        <v>4</v>
      </c>
      <c r="AE6" s="2">
        <v>176</v>
      </c>
      <c r="AF6" t="s">
        <v>24</v>
      </c>
      <c r="AG6">
        <v>2000</v>
      </c>
      <c r="AH6" s="4">
        <v>2080</v>
      </c>
      <c r="AI6" s="2" t="s">
        <v>21</v>
      </c>
      <c r="AJ6" t="s">
        <v>23</v>
      </c>
      <c r="AK6">
        <v>1.5599999999999999E-2</v>
      </c>
      <c r="AL6">
        <v>2.5999999999999999E-2</v>
      </c>
      <c r="AM6">
        <v>1.36999999999999E-2</v>
      </c>
      <c r="AN6" s="4">
        <f t="shared" si="1"/>
        <v>1.8433333333333298E-2</v>
      </c>
      <c r="AO6">
        <f t="shared" si="2"/>
        <v>6.6214298556530682E-3</v>
      </c>
      <c r="AP6">
        <f t="shared" si="0"/>
        <v>35.920957625604416</v>
      </c>
      <c r="BD6" t="s">
        <v>17</v>
      </c>
      <c r="BE6">
        <v>1</v>
      </c>
      <c r="BF6">
        <v>2</v>
      </c>
      <c r="BG6">
        <v>3</v>
      </c>
      <c r="BH6" s="5" t="s">
        <v>27</v>
      </c>
      <c r="BI6" s="5" t="s">
        <v>11</v>
      </c>
      <c r="BJ6" t="s">
        <v>13</v>
      </c>
    </row>
    <row r="7" spans="1:62">
      <c r="A7" t="s">
        <v>28</v>
      </c>
      <c r="AD7" s="2">
        <v>5</v>
      </c>
      <c r="AE7" s="2">
        <v>176</v>
      </c>
      <c r="AF7" t="s">
        <v>24</v>
      </c>
      <c r="AG7">
        <v>4000</v>
      </c>
      <c r="AH7" s="4">
        <v>1040</v>
      </c>
      <c r="AI7" s="2" t="s">
        <v>21</v>
      </c>
      <c r="AJ7" t="s">
        <v>23</v>
      </c>
      <c r="AK7">
        <v>1.0200000000000001E-2</v>
      </c>
      <c r="AL7">
        <v>1.3599999999999999E-2</v>
      </c>
      <c r="AM7">
        <v>9.5999999999999905E-3</v>
      </c>
      <c r="AN7" s="4">
        <f t="shared" si="1"/>
        <v>1.113333333333333E-2</v>
      </c>
      <c r="AO7">
        <f t="shared" si="2"/>
        <v>2.1571586249817943E-3</v>
      </c>
      <c r="AP7">
        <f t="shared" si="0"/>
        <v>19.375676272291571</v>
      </c>
      <c r="BD7" t="s">
        <v>29</v>
      </c>
      <c r="BE7">
        <v>1100.0357133746775</v>
      </c>
      <c r="BF7">
        <v>1313.3809511662378</v>
      </c>
      <c r="BG7">
        <v>119.99999999999997</v>
      </c>
      <c r="BH7" s="5">
        <f>AVERAGE(BE7:BG7)</f>
        <v>844.47222151363837</v>
      </c>
      <c r="BI7" s="5">
        <f>STDEV(BE7:BG7)</f>
        <v>636.41499623340439</v>
      </c>
      <c r="BJ7">
        <f>(BI7/BH7)*100</f>
        <v>75.362454799601267</v>
      </c>
    </row>
    <row r="8" spans="1:62">
      <c r="A8" t="s">
        <v>30</v>
      </c>
      <c r="AD8" s="2">
        <v>6</v>
      </c>
      <c r="AE8" s="2">
        <v>176</v>
      </c>
      <c r="AF8" t="s">
        <v>24</v>
      </c>
      <c r="AG8">
        <v>8000</v>
      </c>
      <c r="AH8" s="4">
        <v>520</v>
      </c>
      <c r="AI8" s="2" t="s">
        <v>21</v>
      </c>
      <c r="AJ8" t="s">
        <v>23</v>
      </c>
      <c r="AK8">
        <v>7.7999999999999901E-3</v>
      </c>
      <c r="AL8">
        <v>9.9999999999999898E-3</v>
      </c>
      <c r="AM8">
        <v>6.9999999999999897E-3</v>
      </c>
      <c r="AN8" s="4">
        <f t="shared" si="1"/>
        <v>8.2666666666666565E-3</v>
      </c>
      <c r="AO8">
        <f t="shared" si="2"/>
        <v>1.5534906930308057E-3</v>
      </c>
      <c r="AP8">
        <f t="shared" si="0"/>
        <v>18.792226125372675</v>
      </c>
      <c r="BD8" t="s">
        <v>31</v>
      </c>
      <c r="BE8">
        <v>553.50728075007828</v>
      </c>
      <c r="BF8">
        <v>1060.8015837092271</v>
      </c>
      <c r="BG8">
        <v>1058.5714285714355</v>
      </c>
      <c r="BH8" s="5">
        <f>AVERAGE(BE8:BG8)</f>
        <v>890.96009767691373</v>
      </c>
      <c r="BI8" s="5">
        <f>STDEV(BE8:BG8)</f>
        <v>292.24483936739853</v>
      </c>
      <c r="BJ8">
        <f>(BI8/BH8)*100</f>
        <v>32.801114228279886</v>
      </c>
    </row>
    <row r="9" spans="1:62">
      <c r="A9" t="s">
        <v>32</v>
      </c>
      <c r="AD9" s="2">
        <v>7</v>
      </c>
      <c r="AE9" s="2">
        <v>176</v>
      </c>
      <c r="AF9" t="s">
        <v>24</v>
      </c>
      <c r="AG9">
        <v>16000</v>
      </c>
      <c r="AH9" s="4">
        <v>260</v>
      </c>
      <c r="AI9" s="2" t="s">
        <v>21</v>
      </c>
      <c r="AJ9" t="s">
        <v>23</v>
      </c>
      <c r="AK9">
        <v>6.5999999999999904E-3</v>
      </c>
      <c r="AL9">
        <v>6.1999999999999902E-3</v>
      </c>
      <c r="AM9">
        <v>6.0000000000000001E-3</v>
      </c>
      <c r="AN9" s="4">
        <f t="shared" si="1"/>
        <v>6.2666666666666608E-3</v>
      </c>
      <c r="AO9">
        <f t="shared" si="2"/>
        <v>3.0550504633038514E-4</v>
      </c>
      <c r="AP9">
        <f t="shared" si="0"/>
        <v>4.8750805265487038</v>
      </c>
    </row>
    <row r="10" spans="1:62">
      <c r="A10" t="s">
        <v>33</v>
      </c>
      <c r="AD10" s="2">
        <v>8</v>
      </c>
      <c r="AE10" s="2">
        <v>176</v>
      </c>
      <c r="AF10" t="s">
        <v>24</v>
      </c>
      <c r="AG10">
        <v>32000</v>
      </c>
      <c r="AH10" s="4">
        <v>130</v>
      </c>
      <c r="AI10" s="2" t="s">
        <v>21</v>
      </c>
      <c r="AJ10" t="s">
        <v>23</v>
      </c>
      <c r="AK10">
        <v>4.1000000000000003E-3</v>
      </c>
      <c r="AL10">
        <v>4.2999999999999896E-3</v>
      </c>
      <c r="AM10">
        <v>4.8999999999999998E-3</v>
      </c>
      <c r="AN10" s="4">
        <f t="shared" si="1"/>
        <v>4.4333333333333299E-3</v>
      </c>
      <c r="AO10">
        <f t="shared" si="2"/>
        <v>4.1633319989322801E-4</v>
      </c>
      <c r="AP10">
        <f t="shared" si="0"/>
        <v>9.3909744336818424</v>
      </c>
    </row>
    <row r="11" spans="1:62">
      <c r="A11" t="s">
        <v>34</v>
      </c>
      <c r="AD11" s="2">
        <v>9</v>
      </c>
      <c r="AE11" s="2">
        <v>176</v>
      </c>
      <c r="AF11" t="s">
        <v>24</v>
      </c>
      <c r="AG11">
        <v>64000</v>
      </c>
      <c r="AH11">
        <v>65</v>
      </c>
      <c r="AI11" s="2" t="s">
        <v>21</v>
      </c>
      <c r="AJ11" t="s">
        <v>23</v>
      </c>
      <c r="AK11">
        <v>5.4000000000000003E-3</v>
      </c>
      <c r="AL11">
        <v>5.5999999999999999E-3</v>
      </c>
      <c r="AM11">
        <v>6.1000000000000004E-3</v>
      </c>
      <c r="AN11">
        <f t="shared" si="1"/>
        <v>5.7000000000000002E-3</v>
      </c>
      <c r="AO11">
        <f t="shared" si="2"/>
        <v>3.6055512754639904E-4</v>
      </c>
      <c r="AP11">
        <f t="shared" si="0"/>
        <v>6.3255285534455972</v>
      </c>
    </row>
    <row r="12" spans="1:62">
      <c r="AD12" s="2">
        <v>10</v>
      </c>
      <c r="AE12" s="2">
        <v>176</v>
      </c>
      <c r="AF12" t="s">
        <v>24</v>
      </c>
      <c r="AG12">
        <v>128000</v>
      </c>
      <c r="AH12">
        <v>32.5</v>
      </c>
      <c r="AI12" s="2" t="s">
        <v>21</v>
      </c>
      <c r="AJ12" t="s">
        <v>23</v>
      </c>
      <c r="AK12">
        <v>5.4999999999999901E-3</v>
      </c>
      <c r="AL12">
        <v>5.4000000000000003E-3</v>
      </c>
      <c r="AM12">
        <v>5.1000000000000004E-3</v>
      </c>
      <c r="AN12">
        <f t="shared" si="1"/>
        <v>5.3333333333333297E-3</v>
      </c>
      <c r="AO12">
        <f t="shared" si="2"/>
        <v>2.0816659994660916E-4</v>
      </c>
      <c r="AP12">
        <f t="shared" si="0"/>
        <v>3.9031237489989241</v>
      </c>
    </row>
    <row r="13" spans="1:62">
      <c r="A13" t="s">
        <v>35</v>
      </c>
      <c r="AD13" s="2">
        <v>11</v>
      </c>
      <c r="AE13" s="2">
        <v>176</v>
      </c>
      <c r="AF13" t="s">
        <v>24</v>
      </c>
      <c r="AG13">
        <v>256000</v>
      </c>
      <c r="AH13">
        <v>16.25</v>
      </c>
      <c r="AI13" s="2" t="s">
        <v>21</v>
      </c>
      <c r="AJ13" t="s">
        <v>23</v>
      </c>
      <c r="AK13">
        <v>5.5999999999999999E-3</v>
      </c>
      <c r="AL13">
        <v>5.0000000000000001E-3</v>
      </c>
      <c r="AM13">
        <v>5.2999999999999896E-3</v>
      </c>
      <c r="AN13">
        <f t="shared" si="1"/>
        <v>5.2999999999999966E-3</v>
      </c>
      <c r="AO13">
        <f t="shared" si="2"/>
        <v>2.9999999999999992E-4</v>
      </c>
      <c r="AP13">
        <f t="shared" si="0"/>
        <v>5.6603773584905683</v>
      </c>
    </row>
    <row r="14" spans="1:62">
      <c r="AD14" s="2">
        <v>12</v>
      </c>
      <c r="AE14" s="2">
        <v>176</v>
      </c>
      <c r="AF14" t="s">
        <v>24</v>
      </c>
      <c r="AG14">
        <v>512000</v>
      </c>
      <c r="AH14">
        <v>8.125</v>
      </c>
      <c r="AI14" s="2" t="s">
        <v>21</v>
      </c>
      <c r="AJ14" t="s">
        <v>23</v>
      </c>
      <c r="AK14">
        <v>4.8999999999999998E-3</v>
      </c>
      <c r="AL14">
        <v>4.6999999999999898E-3</v>
      </c>
      <c r="AM14">
        <v>5.1000000000000004E-3</v>
      </c>
      <c r="AN14">
        <f t="shared" si="1"/>
        <v>4.8999999999999972E-3</v>
      </c>
      <c r="AO14">
        <f t="shared" si="2"/>
        <v>2.000000000000053E-4</v>
      </c>
      <c r="AP14">
        <f t="shared" si="0"/>
        <v>4.0816326530613356</v>
      </c>
    </row>
    <row r="15" spans="1:62">
      <c r="A15" t="s">
        <v>36</v>
      </c>
      <c r="AD15" s="2">
        <v>13</v>
      </c>
      <c r="AE15" s="2">
        <v>176</v>
      </c>
      <c r="AF15" t="s">
        <v>24</v>
      </c>
      <c r="AG15">
        <v>1024000</v>
      </c>
      <c r="AH15">
        <v>4.0625</v>
      </c>
      <c r="AI15" s="2" t="s">
        <v>21</v>
      </c>
      <c r="AJ15" t="s">
        <v>23</v>
      </c>
      <c r="AK15">
        <v>4.9999999999999897E-3</v>
      </c>
      <c r="AL15">
        <v>5.1000000000000004E-3</v>
      </c>
      <c r="AM15">
        <v>5.0000000000000001E-3</v>
      </c>
      <c r="AN15">
        <f t="shared" si="1"/>
        <v>5.0333333333333306E-3</v>
      </c>
      <c r="AO15">
        <f t="shared" si="2"/>
        <v>5.7735026918965729E-5</v>
      </c>
      <c r="AP15">
        <f t="shared" si="0"/>
        <v>1.1470535149463394</v>
      </c>
    </row>
    <row r="16" spans="1:62">
      <c r="A16" t="s">
        <v>37</v>
      </c>
      <c r="AD16" s="2">
        <v>14</v>
      </c>
      <c r="AE16" s="2">
        <v>176</v>
      </c>
      <c r="AF16" t="s">
        <v>24</v>
      </c>
      <c r="AG16">
        <v>2048000</v>
      </c>
      <c r="AH16">
        <v>2.03125</v>
      </c>
      <c r="AI16" s="2" t="s">
        <v>21</v>
      </c>
      <c r="AJ16" t="s">
        <v>23</v>
      </c>
      <c r="AK16">
        <v>5.1999999999999998E-3</v>
      </c>
      <c r="AL16">
        <v>5.1999999999999902E-3</v>
      </c>
      <c r="AM16">
        <v>5.1000000000000004E-3</v>
      </c>
      <c r="AN16">
        <f t="shared" si="1"/>
        <v>5.1666666666666632E-3</v>
      </c>
      <c r="AO16">
        <f t="shared" si="2"/>
        <v>5.7735026918959475E-5</v>
      </c>
      <c r="AP16">
        <f t="shared" si="0"/>
        <v>1.1174521339153456</v>
      </c>
    </row>
    <row r="17" spans="1:44">
      <c r="A17" t="s">
        <v>38</v>
      </c>
      <c r="AD17" s="2">
        <v>15</v>
      </c>
      <c r="AE17" s="2">
        <v>176</v>
      </c>
      <c r="AF17" t="s">
        <v>24</v>
      </c>
      <c r="AG17">
        <v>4096000</v>
      </c>
      <c r="AH17">
        <v>1.015625</v>
      </c>
      <c r="AI17" s="2" t="s">
        <v>21</v>
      </c>
      <c r="AJ17" t="s">
        <v>23</v>
      </c>
      <c r="AK17">
        <v>5.4999999999999901E-3</v>
      </c>
      <c r="AL17">
        <v>4.4999999999999901E-3</v>
      </c>
      <c r="AM17">
        <v>4.79999999999999E-3</v>
      </c>
      <c r="AN17">
        <f t="shared" si="1"/>
        <v>4.9333333333333234E-3</v>
      </c>
      <c r="AO17">
        <f t="shared" si="2"/>
        <v>5.1316014394468844E-4</v>
      </c>
      <c r="AP17">
        <f t="shared" si="0"/>
        <v>10.401894809689653</v>
      </c>
    </row>
    <row r="18" spans="1:44">
      <c r="AD18" s="2">
        <v>16</v>
      </c>
      <c r="AE18" s="2">
        <v>176</v>
      </c>
      <c r="AF18" t="s">
        <v>24</v>
      </c>
      <c r="AG18">
        <v>8192000</v>
      </c>
      <c r="AH18">
        <v>0.5078125</v>
      </c>
      <c r="AI18" s="2" t="s">
        <v>21</v>
      </c>
      <c r="AJ18" t="s">
        <v>23</v>
      </c>
      <c r="AK18">
        <v>4.8999999999999903E-3</v>
      </c>
      <c r="AL18">
        <v>5.2999999999999896E-3</v>
      </c>
      <c r="AM18">
        <v>6.9999999999999897E-3</v>
      </c>
      <c r="AN18">
        <f t="shared" si="1"/>
        <v>5.7333333333333229E-3</v>
      </c>
      <c r="AO18">
        <f t="shared" si="2"/>
        <v>1.1150485789118486E-3</v>
      </c>
      <c r="AP18">
        <f t="shared" si="0"/>
        <v>19.448521725206696</v>
      </c>
    </row>
    <row r="19" spans="1:44">
      <c r="A19" t="s">
        <v>39</v>
      </c>
      <c r="AD19" s="2">
        <v>17</v>
      </c>
      <c r="AE19" s="2">
        <v>604</v>
      </c>
      <c r="AF19" t="s">
        <v>20</v>
      </c>
      <c r="AI19" s="2" t="s">
        <v>21</v>
      </c>
      <c r="AJ19" t="s">
        <v>40</v>
      </c>
      <c r="AK19">
        <v>6.4999999999999902E-3</v>
      </c>
      <c r="AL19">
        <v>8.9999999999999993E-3</v>
      </c>
      <c r="AM19">
        <v>8.2999999999999897E-3</v>
      </c>
      <c r="AN19">
        <f t="shared" si="1"/>
        <v>7.933333333333327E-3</v>
      </c>
      <c r="AO19">
        <f t="shared" si="2"/>
        <v>1.289702808143544E-3</v>
      </c>
      <c r="AP19">
        <f t="shared" si="0"/>
        <v>16.256758085843003</v>
      </c>
    </row>
    <row r="20" spans="1:44">
      <c r="A20" t="s">
        <v>41</v>
      </c>
      <c r="AD20" s="2">
        <v>18</v>
      </c>
      <c r="AE20" s="2">
        <v>604</v>
      </c>
      <c r="AF20" t="s">
        <v>20</v>
      </c>
      <c r="AI20" s="2" t="s">
        <v>21</v>
      </c>
      <c r="AJ20" t="s">
        <v>40</v>
      </c>
      <c r="AK20">
        <v>5.8999999999999903E-3</v>
      </c>
      <c r="AL20">
        <v>7.3000000000000001E-3</v>
      </c>
      <c r="AM20">
        <v>6.3999999999999899E-3</v>
      </c>
      <c r="AN20">
        <f t="shared" si="1"/>
        <v>6.5333333333333259E-3</v>
      </c>
      <c r="AO20">
        <f t="shared" si="2"/>
        <v>7.0945988845976405E-4</v>
      </c>
      <c r="AP20">
        <f t="shared" si="0"/>
        <v>10.859079925404565</v>
      </c>
      <c r="AQ20">
        <f>AN20+(3.3*AO20)</f>
        <v>8.874550965250548E-3</v>
      </c>
      <c r="AR20">
        <f>(AQ20-0.005)/(7*10^-6)</f>
        <v>553.50728075007828</v>
      </c>
    </row>
    <row r="21" spans="1:44">
      <c r="AD21" s="2">
        <v>19</v>
      </c>
      <c r="AE21" s="2">
        <v>176</v>
      </c>
      <c r="AF21" t="s">
        <v>24</v>
      </c>
      <c r="AG21">
        <v>1000</v>
      </c>
      <c r="AH21" s="4">
        <v>4160</v>
      </c>
      <c r="AI21" s="2" t="s">
        <v>21</v>
      </c>
      <c r="AJ21" t="s">
        <v>42</v>
      </c>
      <c r="AK21">
        <v>3.2699999999999903E-2</v>
      </c>
      <c r="AL21">
        <v>3.4599999999999902E-2</v>
      </c>
      <c r="AM21">
        <v>3.49E-2</v>
      </c>
      <c r="AN21" s="4">
        <f t="shared" si="1"/>
        <v>3.4066666666666599E-2</v>
      </c>
      <c r="AO21">
        <f t="shared" si="2"/>
        <v>1.1930353445449193E-3</v>
      </c>
      <c r="AP21">
        <f t="shared" si="0"/>
        <v>3.5020606982727647</v>
      </c>
    </row>
    <row r="22" spans="1:44">
      <c r="A22" t="s">
        <v>43</v>
      </c>
      <c r="AD22" s="2">
        <v>20</v>
      </c>
      <c r="AE22" s="2">
        <v>176</v>
      </c>
      <c r="AF22" t="s">
        <v>24</v>
      </c>
      <c r="AG22">
        <v>2000</v>
      </c>
      <c r="AH22" s="4">
        <v>2080</v>
      </c>
      <c r="AI22" s="2" t="s">
        <v>21</v>
      </c>
      <c r="AJ22" t="s">
        <v>42</v>
      </c>
      <c r="AK22">
        <v>1.84E-2</v>
      </c>
      <c r="AL22">
        <v>1.95E-2</v>
      </c>
      <c r="AM22">
        <v>1.8700000000000001E-2</v>
      </c>
      <c r="AN22" s="4">
        <f t="shared" si="1"/>
        <v>1.8866666666666667E-2</v>
      </c>
      <c r="AO22">
        <f t="shared" si="2"/>
        <v>5.6862407030773261E-4</v>
      </c>
      <c r="AP22">
        <f t="shared" si="0"/>
        <v>3.0139084998643071</v>
      </c>
    </row>
    <row r="23" spans="1:44">
      <c r="A23" t="s">
        <v>44</v>
      </c>
      <c r="B23" t="s">
        <v>45</v>
      </c>
      <c r="C23">
        <v>1.3</v>
      </c>
      <c r="D23" t="s">
        <v>46</v>
      </c>
      <c r="E23" t="s">
        <v>47</v>
      </c>
      <c r="F23" t="s">
        <v>48</v>
      </c>
      <c r="G23" t="s">
        <v>49</v>
      </c>
      <c r="H23" t="b">
        <v>0</v>
      </c>
      <c r="I23">
        <v>1</v>
      </c>
      <c r="O23">
        <v>2</v>
      </c>
      <c r="P23" t="s">
        <v>50</v>
      </c>
      <c r="Q23">
        <v>1</v>
      </c>
      <c r="R23">
        <v>12</v>
      </c>
      <c r="S23">
        <v>96</v>
      </c>
      <c r="T23">
        <v>1</v>
      </c>
      <c r="U23">
        <v>8</v>
      </c>
      <c r="AD23" s="2">
        <v>21</v>
      </c>
      <c r="AE23" s="2">
        <v>176</v>
      </c>
      <c r="AF23" t="s">
        <v>24</v>
      </c>
      <c r="AG23">
        <v>4000</v>
      </c>
      <c r="AH23" s="4">
        <v>1040</v>
      </c>
      <c r="AI23" s="2" t="s">
        <v>21</v>
      </c>
      <c r="AJ23" t="s">
        <v>42</v>
      </c>
      <c r="AK23">
        <v>1.2200000000000001E-2</v>
      </c>
      <c r="AL23">
        <v>1.1900000000000001E-2</v>
      </c>
      <c r="AM23">
        <v>1.26E-2</v>
      </c>
      <c r="AN23" s="4">
        <f t="shared" si="1"/>
        <v>1.2233333333333334E-2</v>
      </c>
      <c r="AO23">
        <f t="shared" si="2"/>
        <v>3.5118845842842424E-4</v>
      </c>
      <c r="AP23">
        <f t="shared" si="0"/>
        <v>2.8707503413767648</v>
      </c>
    </row>
    <row r="24" spans="1:44">
      <c r="B24" t="s">
        <v>51</v>
      </c>
      <c r="C24">
        <v>1</v>
      </c>
      <c r="D24">
        <v>2</v>
      </c>
      <c r="E24">
        <v>3</v>
      </c>
      <c r="F24">
        <v>4</v>
      </c>
      <c r="G24">
        <v>5</v>
      </c>
      <c r="H24">
        <v>6</v>
      </c>
      <c r="I24">
        <v>7</v>
      </c>
      <c r="J24">
        <v>8</v>
      </c>
      <c r="K24">
        <v>9</v>
      </c>
      <c r="L24">
        <v>10</v>
      </c>
      <c r="M24">
        <v>11</v>
      </c>
      <c r="N24">
        <v>12</v>
      </c>
      <c r="P24">
        <v>1</v>
      </c>
      <c r="Q24">
        <v>2</v>
      </c>
      <c r="R24">
        <v>3</v>
      </c>
      <c r="S24">
        <v>4</v>
      </c>
      <c r="T24">
        <v>5</v>
      </c>
      <c r="U24">
        <v>6</v>
      </c>
      <c r="V24">
        <v>7</v>
      </c>
      <c r="W24">
        <v>8</v>
      </c>
      <c r="X24">
        <v>9</v>
      </c>
      <c r="Y24">
        <v>10</v>
      </c>
      <c r="Z24">
        <v>11</v>
      </c>
      <c r="AA24">
        <v>12</v>
      </c>
      <c r="AD24" s="2">
        <v>22</v>
      </c>
      <c r="AE24" s="2">
        <v>176</v>
      </c>
      <c r="AF24" t="s">
        <v>24</v>
      </c>
      <c r="AG24">
        <v>8000</v>
      </c>
      <c r="AH24" s="4">
        <v>520</v>
      </c>
      <c r="AI24" s="2" t="s">
        <v>21</v>
      </c>
      <c r="AJ24" t="s">
        <v>42</v>
      </c>
      <c r="AK24">
        <v>8.6999999999999994E-3</v>
      </c>
      <c r="AL24">
        <v>8.9999999999999993E-3</v>
      </c>
      <c r="AM24">
        <v>8.8000000000000005E-3</v>
      </c>
      <c r="AN24" s="4">
        <f t="shared" si="1"/>
        <v>8.8333333333333337E-3</v>
      </c>
      <c r="AO24">
        <f t="shared" si="2"/>
        <v>1.5275252316519449E-4</v>
      </c>
      <c r="AP24">
        <f t="shared" si="0"/>
        <v>1.729273847153145</v>
      </c>
    </row>
    <row r="25" spans="1:44">
      <c r="B25">
        <v>26.3</v>
      </c>
      <c r="C25">
        <v>4.5499999999999999E-2</v>
      </c>
      <c r="D25">
        <v>4.3299999999999998E-2</v>
      </c>
      <c r="E25">
        <v>3.9899999999999998E-2</v>
      </c>
      <c r="F25">
        <v>3.95E-2</v>
      </c>
      <c r="G25">
        <v>3.9100000000000003E-2</v>
      </c>
      <c r="H25">
        <v>3.9899999999999998E-2</v>
      </c>
      <c r="I25">
        <v>4.1000000000000002E-2</v>
      </c>
      <c r="J25">
        <v>4.8800000000000003E-2</v>
      </c>
      <c r="K25">
        <v>4.2799999999999998E-2</v>
      </c>
      <c r="L25">
        <v>4.3999999999999997E-2</v>
      </c>
      <c r="M25">
        <v>4.41E-2</v>
      </c>
      <c r="N25">
        <v>4.58E-2</v>
      </c>
      <c r="P25">
        <v>3.4500000000000003E-2</v>
      </c>
      <c r="Q25">
        <v>3.5400000000000001E-2</v>
      </c>
      <c r="R25">
        <v>3.3799999999999997E-2</v>
      </c>
      <c r="S25">
        <v>3.4099999999999998E-2</v>
      </c>
      <c r="T25">
        <v>3.3500000000000002E-2</v>
      </c>
      <c r="U25">
        <v>3.3799999999999997E-2</v>
      </c>
      <c r="V25">
        <v>3.4500000000000003E-2</v>
      </c>
      <c r="W25">
        <v>3.9800000000000002E-2</v>
      </c>
      <c r="X25">
        <v>3.4500000000000003E-2</v>
      </c>
      <c r="Y25">
        <v>3.4700000000000002E-2</v>
      </c>
      <c r="Z25">
        <v>3.4700000000000002E-2</v>
      </c>
      <c r="AA25">
        <v>3.4599999999999999E-2</v>
      </c>
      <c r="AD25" s="2">
        <v>23</v>
      </c>
      <c r="AE25" s="2">
        <v>176</v>
      </c>
      <c r="AF25" t="s">
        <v>24</v>
      </c>
      <c r="AG25">
        <v>16000</v>
      </c>
      <c r="AH25" s="4">
        <v>260</v>
      </c>
      <c r="AI25" s="2" t="s">
        <v>21</v>
      </c>
      <c r="AJ25" t="s">
        <v>42</v>
      </c>
      <c r="AK25">
        <v>7.4000000000000003E-3</v>
      </c>
      <c r="AL25">
        <v>6.4999999999999902E-3</v>
      </c>
      <c r="AM25">
        <v>7.09999999999999E-3</v>
      </c>
      <c r="AN25" s="4">
        <f t="shared" si="1"/>
        <v>6.9999999999999932E-3</v>
      </c>
      <c r="AO25">
        <f t="shared" si="2"/>
        <v>4.5825756949558844E-4</v>
      </c>
      <c r="AP25">
        <f t="shared" si="0"/>
        <v>6.5465367070798406</v>
      </c>
    </row>
    <row r="26" spans="1:44">
      <c r="C26">
        <v>5.7700000000000001E-2</v>
      </c>
      <c r="D26">
        <v>4.2999999999999997E-2</v>
      </c>
      <c r="E26">
        <v>3.7699999999999997E-2</v>
      </c>
      <c r="F26">
        <v>3.9399999999999998E-2</v>
      </c>
      <c r="G26">
        <v>3.8600000000000002E-2</v>
      </c>
      <c r="H26">
        <v>3.8300000000000001E-2</v>
      </c>
      <c r="I26">
        <v>3.8899999999999997E-2</v>
      </c>
      <c r="J26">
        <v>4.2000000000000003E-2</v>
      </c>
      <c r="K26">
        <v>3.9899999999999998E-2</v>
      </c>
      <c r="L26">
        <v>4.2200000000000001E-2</v>
      </c>
      <c r="M26">
        <v>4.2999999999999997E-2</v>
      </c>
      <c r="N26">
        <v>4.2700000000000002E-2</v>
      </c>
      <c r="P26">
        <v>3.3300000000000003E-2</v>
      </c>
      <c r="Q26">
        <v>3.4500000000000003E-2</v>
      </c>
      <c r="R26">
        <v>3.2599999999999997E-2</v>
      </c>
      <c r="S26">
        <v>3.39E-2</v>
      </c>
      <c r="T26">
        <v>3.32E-2</v>
      </c>
      <c r="U26">
        <v>3.32E-2</v>
      </c>
      <c r="V26">
        <v>3.3000000000000002E-2</v>
      </c>
      <c r="W26">
        <v>3.4700000000000002E-2</v>
      </c>
      <c r="X26">
        <v>3.3500000000000002E-2</v>
      </c>
      <c r="Y26">
        <v>3.39E-2</v>
      </c>
      <c r="Z26">
        <v>3.4500000000000003E-2</v>
      </c>
      <c r="AA26">
        <v>3.3700000000000001E-2</v>
      </c>
      <c r="AD26" s="2">
        <v>24</v>
      </c>
      <c r="AE26" s="2">
        <v>176</v>
      </c>
      <c r="AF26" t="s">
        <v>24</v>
      </c>
      <c r="AG26">
        <v>32000</v>
      </c>
      <c r="AH26" s="4">
        <v>130</v>
      </c>
      <c r="AI26" s="2" t="s">
        <v>21</v>
      </c>
      <c r="AJ26" t="s">
        <v>42</v>
      </c>
      <c r="AK26">
        <v>5.4999999999999901E-3</v>
      </c>
      <c r="AL26">
        <v>5.9999999999999897E-3</v>
      </c>
      <c r="AM26">
        <v>6.0000000000000001E-3</v>
      </c>
      <c r="AN26" s="4">
        <f t="shared" si="1"/>
        <v>5.8333333333333267E-3</v>
      </c>
      <c r="AO26">
        <f t="shared" si="2"/>
        <v>2.8867513459481566E-4</v>
      </c>
      <c r="AP26">
        <f t="shared" si="0"/>
        <v>4.9487165930539891</v>
      </c>
    </row>
    <row r="27" spans="1:44">
      <c r="C27">
        <v>6.88E-2</v>
      </c>
      <c r="D27">
        <v>6.3E-2</v>
      </c>
      <c r="E27">
        <v>5.9400000000000001E-2</v>
      </c>
      <c r="F27">
        <v>3.9100000000000003E-2</v>
      </c>
      <c r="G27">
        <v>3.8100000000000002E-2</v>
      </c>
      <c r="H27">
        <v>3.8699999999999998E-2</v>
      </c>
      <c r="I27">
        <v>6.6199999999999995E-2</v>
      </c>
      <c r="J27">
        <v>6.8599999999999994E-2</v>
      </c>
      <c r="K27">
        <v>6.8699999999999997E-2</v>
      </c>
      <c r="L27">
        <v>4.0599999999999997E-2</v>
      </c>
      <c r="M27">
        <v>4.1700000000000001E-2</v>
      </c>
      <c r="N27">
        <v>5.1900000000000002E-2</v>
      </c>
      <c r="P27">
        <v>3.3500000000000002E-2</v>
      </c>
      <c r="Q27">
        <v>3.44E-2</v>
      </c>
      <c r="R27">
        <v>3.3399999999999999E-2</v>
      </c>
      <c r="S27">
        <v>3.3500000000000002E-2</v>
      </c>
      <c r="T27">
        <v>3.3099999999999997E-2</v>
      </c>
      <c r="U27">
        <v>3.3399999999999999E-2</v>
      </c>
      <c r="V27">
        <v>3.3500000000000002E-2</v>
      </c>
      <c r="W27">
        <v>3.4000000000000002E-2</v>
      </c>
      <c r="X27">
        <v>3.3799999999999997E-2</v>
      </c>
      <c r="Y27">
        <v>3.3599999999999998E-2</v>
      </c>
      <c r="Z27">
        <v>3.4099999999999998E-2</v>
      </c>
      <c r="AA27">
        <v>3.8800000000000001E-2</v>
      </c>
      <c r="AD27" s="2">
        <v>25</v>
      </c>
      <c r="AE27" s="2">
        <v>176</v>
      </c>
      <c r="AF27" t="s">
        <v>24</v>
      </c>
      <c r="AG27">
        <v>64000</v>
      </c>
      <c r="AH27">
        <v>65</v>
      </c>
      <c r="AI27" s="2" t="s">
        <v>21</v>
      </c>
      <c r="AJ27" t="s">
        <v>42</v>
      </c>
      <c r="AK27">
        <v>9.2999999999999906E-3</v>
      </c>
      <c r="AL27">
        <v>9.39999999999999E-3</v>
      </c>
      <c r="AM27">
        <v>1.12E-2</v>
      </c>
      <c r="AN27">
        <f t="shared" si="1"/>
        <v>9.9666666666666601E-3</v>
      </c>
      <c r="AO27">
        <f t="shared" si="2"/>
        <v>1.0692676621563682E-3</v>
      </c>
      <c r="AP27">
        <f t="shared" si="0"/>
        <v>10.728438081836478</v>
      </c>
    </row>
    <row r="28" spans="1:44">
      <c r="C28">
        <v>4.99E-2</v>
      </c>
      <c r="D28">
        <v>6.08E-2</v>
      </c>
      <c r="E28">
        <v>4.7199999999999999E-2</v>
      </c>
      <c r="F28">
        <v>3.8600000000000002E-2</v>
      </c>
      <c r="G28">
        <v>3.8199999999999998E-2</v>
      </c>
      <c r="H28">
        <v>3.8800000000000001E-2</v>
      </c>
      <c r="I28">
        <v>5.2499999999999998E-2</v>
      </c>
      <c r="J28">
        <v>5.3800000000000001E-2</v>
      </c>
      <c r="K28">
        <v>5.3400000000000003E-2</v>
      </c>
      <c r="L28">
        <v>4.0899999999999999E-2</v>
      </c>
      <c r="M28">
        <v>4.19E-2</v>
      </c>
      <c r="N28">
        <v>4.7600000000000003E-2</v>
      </c>
      <c r="P28">
        <v>3.4299999999999997E-2</v>
      </c>
      <c r="Q28">
        <v>3.4799999999999998E-2</v>
      </c>
      <c r="R28">
        <v>3.3500000000000002E-2</v>
      </c>
      <c r="S28">
        <v>3.3700000000000001E-2</v>
      </c>
      <c r="T28">
        <v>3.3500000000000002E-2</v>
      </c>
      <c r="U28">
        <v>3.3700000000000001E-2</v>
      </c>
      <c r="V28">
        <v>3.4099999999999998E-2</v>
      </c>
      <c r="W28">
        <v>3.4299999999999997E-2</v>
      </c>
      <c r="X28">
        <v>3.4700000000000002E-2</v>
      </c>
      <c r="Y28">
        <v>3.4099999999999998E-2</v>
      </c>
      <c r="Z28">
        <v>3.4299999999999997E-2</v>
      </c>
      <c r="AA28">
        <v>3.7100000000000001E-2</v>
      </c>
      <c r="AD28" s="2">
        <v>26</v>
      </c>
      <c r="AE28" s="2">
        <v>176</v>
      </c>
      <c r="AF28" t="s">
        <v>24</v>
      </c>
      <c r="AG28">
        <v>128000</v>
      </c>
      <c r="AH28">
        <v>32.5</v>
      </c>
      <c r="AI28" s="2" t="s">
        <v>21</v>
      </c>
      <c r="AJ28" t="s">
        <v>42</v>
      </c>
      <c r="AK28">
        <v>8.3000000000000001E-3</v>
      </c>
      <c r="AL28">
        <v>8.4999999999999902E-3</v>
      </c>
      <c r="AM28">
        <v>8.9999999999999993E-3</v>
      </c>
      <c r="AN28">
        <f t="shared" si="1"/>
        <v>8.5999999999999965E-3</v>
      </c>
      <c r="AO28">
        <f t="shared" si="2"/>
        <v>3.6055512754639991E-4</v>
      </c>
      <c r="AP28">
        <f t="shared" si="0"/>
        <v>4.1925014830976748</v>
      </c>
    </row>
    <row r="29" spans="1:44">
      <c r="C29">
        <v>4.4499999999999998E-2</v>
      </c>
      <c r="D29">
        <v>4.8000000000000001E-2</v>
      </c>
      <c r="E29">
        <v>4.3099999999999999E-2</v>
      </c>
      <c r="F29">
        <v>3.8899999999999997E-2</v>
      </c>
      <c r="G29">
        <v>3.85E-2</v>
      </c>
      <c r="H29">
        <v>3.9100000000000003E-2</v>
      </c>
      <c r="I29">
        <v>4.7300000000000002E-2</v>
      </c>
      <c r="J29">
        <v>4.58E-2</v>
      </c>
      <c r="K29">
        <v>4.6899999999999997E-2</v>
      </c>
      <c r="L29">
        <v>4.24E-2</v>
      </c>
      <c r="M29">
        <v>4.2299999999999997E-2</v>
      </c>
      <c r="N29">
        <v>4.8599999999999997E-2</v>
      </c>
      <c r="P29">
        <v>3.4299999999999997E-2</v>
      </c>
      <c r="Q29">
        <v>3.44E-2</v>
      </c>
      <c r="R29">
        <v>3.3500000000000002E-2</v>
      </c>
      <c r="S29">
        <v>3.39E-2</v>
      </c>
      <c r="T29">
        <v>3.3399999999999999E-2</v>
      </c>
      <c r="U29">
        <v>3.4099999999999998E-2</v>
      </c>
      <c r="V29">
        <v>3.5099999999999999E-2</v>
      </c>
      <c r="W29">
        <v>3.39E-2</v>
      </c>
      <c r="X29">
        <v>3.4299999999999997E-2</v>
      </c>
      <c r="Y29">
        <v>3.4700000000000002E-2</v>
      </c>
      <c r="Z29">
        <v>3.4799999999999998E-2</v>
      </c>
      <c r="AA29">
        <v>3.5900000000000001E-2</v>
      </c>
      <c r="AD29" s="2">
        <v>27</v>
      </c>
      <c r="AE29" s="2">
        <v>176</v>
      </c>
      <c r="AF29" t="s">
        <v>24</v>
      </c>
      <c r="AG29">
        <v>256000</v>
      </c>
      <c r="AH29">
        <v>16.25</v>
      </c>
      <c r="AI29" s="2" t="s">
        <v>21</v>
      </c>
      <c r="AJ29" t="s">
        <v>42</v>
      </c>
      <c r="AK29">
        <v>6.9999999999999897E-3</v>
      </c>
      <c r="AL29">
        <v>7.6E-3</v>
      </c>
      <c r="AM29">
        <v>1.3100000000000001E-2</v>
      </c>
      <c r="AN29">
        <f t="shared" si="1"/>
        <v>9.2333333333333295E-3</v>
      </c>
      <c r="AO29">
        <f t="shared" si="2"/>
        <v>3.3620430296671397E-3</v>
      </c>
      <c r="AP29">
        <f t="shared" si="0"/>
        <v>36.412018371846294</v>
      </c>
    </row>
    <row r="30" spans="1:44">
      <c r="C30">
        <v>4.1099999999999998E-2</v>
      </c>
      <c r="D30">
        <v>4.4699999999999997E-2</v>
      </c>
      <c r="E30">
        <v>4.0399999999999998E-2</v>
      </c>
      <c r="F30">
        <v>3.8600000000000002E-2</v>
      </c>
      <c r="G30">
        <v>3.9199999999999999E-2</v>
      </c>
      <c r="H30">
        <v>0.04</v>
      </c>
      <c r="I30">
        <v>4.2500000000000003E-2</v>
      </c>
      <c r="J30">
        <v>4.3299999999999998E-2</v>
      </c>
      <c r="K30">
        <v>4.2700000000000002E-2</v>
      </c>
      <c r="L30">
        <v>4.2200000000000001E-2</v>
      </c>
      <c r="M30">
        <v>4.1700000000000001E-2</v>
      </c>
      <c r="N30">
        <v>4.2099999999999999E-2</v>
      </c>
      <c r="P30">
        <v>3.3300000000000003E-2</v>
      </c>
      <c r="Q30">
        <v>3.4700000000000002E-2</v>
      </c>
      <c r="R30">
        <v>3.3399999999999999E-2</v>
      </c>
      <c r="S30">
        <v>3.3399999999999999E-2</v>
      </c>
      <c r="T30">
        <v>3.4000000000000002E-2</v>
      </c>
      <c r="U30">
        <v>3.49E-2</v>
      </c>
      <c r="V30">
        <v>3.3799999999999997E-2</v>
      </c>
      <c r="W30">
        <v>3.4299999999999997E-2</v>
      </c>
      <c r="X30">
        <v>3.39E-2</v>
      </c>
      <c r="Y30">
        <v>3.5000000000000003E-2</v>
      </c>
      <c r="Z30">
        <v>3.4799999999999998E-2</v>
      </c>
      <c r="AA30">
        <v>3.4799999999999998E-2</v>
      </c>
      <c r="AD30" s="2">
        <v>28</v>
      </c>
      <c r="AE30" s="2">
        <v>176</v>
      </c>
      <c r="AF30" t="s">
        <v>24</v>
      </c>
      <c r="AG30">
        <v>512000</v>
      </c>
      <c r="AH30">
        <v>8.125</v>
      </c>
      <c r="AI30" s="2" t="s">
        <v>21</v>
      </c>
      <c r="AJ30" t="s">
        <v>42</v>
      </c>
      <c r="AK30">
        <v>6.7999999999999996E-3</v>
      </c>
      <c r="AL30">
        <v>7.6E-3</v>
      </c>
      <c r="AM30">
        <v>1.0500000000000001E-2</v>
      </c>
      <c r="AN30">
        <f t="shared" si="1"/>
        <v>8.3000000000000001E-3</v>
      </c>
      <c r="AO30">
        <f t="shared" si="2"/>
        <v>1.9467922333931791E-3</v>
      </c>
      <c r="AP30">
        <f t="shared" si="0"/>
        <v>23.455328113170832</v>
      </c>
    </row>
    <row r="31" spans="1:44">
      <c r="C31">
        <v>4.0599999999999997E-2</v>
      </c>
      <c r="D31">
        <v>4.0599999999999997E-2</v>
      </c>
      <c r="E31">
        <v>4.0300000000000002E-2</v>
      </c>
      <c r="F31">
        <v>3.95E-2</v>
      </c>
      <c r="G31">
        <v>3.7699999999999997E-2</v>
      </c>
      <c r="H31">
        <v>3.8699999999999998E-2</v>
      </c>
      <c r="I31">
        <v>5.0900000000000001E-2</v>
      </c>
      <c r="J31">
        <v>4.0599999999999997E-2</v>
      </c>
      <c r="K31">
        <v>4.1099999999999998E-2</v>
      </c>
      <c r="L31">
        <v>4.02E-2</v>
      </c>
      <c r="M31">
        <v>4.1200000000000001E-2</v>
      </c>
      <c r="N31">
        <v>4.3900000000000002E-2</v>
      </c>
      <c r="P31">
        <v>3.4000000000000002E-2</v>
      </c>
      <c r="Q31">
        <v>3.44E-2</v>
      </c>
      <c r="R31">
        <v>3.4299999999999997E-2</v>
      </c>
      <c r="S31">
        <v>3.4000000000000002E-2</v>
      </c>
      <c r="T31">
        <v>3.32E-2</v>
      </c>
      <c r="U31">
        <v>3.39E-2</v>
      </c>
      <c r="V31">
        <v>4.3499999999999997E-2</v>
      </c>
      <c r="W31">
        <v>3.4099999999999998E-2</v>
      </c>
      <c r="X31">
        <v>3.4000000000000002E-2</v>
      </c>
      <c r="Y31">
        <v>3.4000000000000002E-2</v>
      </c>
      <c r="Z31">
        <v>3.4500000000000003E-2</v>
      </c>
      <c r="AA31">
        <v>3.8600000000000002E-2</v>
      </c>
      <c r="AD31" s="2">
        <v>29</v>
      </c>
      <c r="AE31" s="2">
        <v>176</v>
      </c>
      <c r="AF31" t="s">
        <v>24</v>
      </c>
      <c r="AG31">
        <v>1024000</v>
      </c>
      <c r="AH31">
        <v>4.0625</v>
      </c>
      <c r="AI31" s="2" t="s">
        <v>21</v>
      </c>
      <c r="AJ31" t="s">
        <v>42</v>
      </c>
      <c r="AK31">
        <v>7.6999999999999898E-3</v>
      </c>
      <c r="AL31">
        <v>7.4999999999999997E-3</v>
      </c>
      <c r="AM31">
        <v>1.2699999999999901E-2</v>
      </c>
      <c r="AN31">
        <f t="shared" si="1"/>
        <v>9.2999999999999628E-3</v>
      </c>
      <c r="AO31">
        <f t="shared" si="2"/>
        <v>2.9461839725311925E-3</v>
      </c>
      <c r="AP31">
        <f t="shared" si="0"/>
        <v>31.679397554098969</v>
      </c>
    </row>
    <row r="32" spans="1:44">
      <c r="C32">
        <v>3.9600000000000003E-2</v>
      </c>
      <c r="D32">
        <v>4.1000000000000002E-2</v>
      </c>
      <c r="E32">
        <v>3.7999999999999999E-2</v>
      </c>
      <c r="F32">
        <v>3.8899999999999997E-2</v>
      </c>
      <c r="G32">
        <v>3.95E-2</v>
      </c>
      <c r="H32">
        <v>4.9799999999999997E-2</v>
      </c>
      <c r="I32">
        <v>0.04</v>
      </c>
      <c r="J32">
        <v>4.0500000000000001E-2</v>
      </c>
      <c r="K32">
        <v>4.1300000000000003E-2</v>
      </c>
      <c r="L32">
        <v>4.0300000000000002E-2</v>
      </c>
      <c r="M32">
        <v>4.2999999999999997E-2</v>
      </c>
      <c r="N32">
        <v>4.36E-2</v>
      </c>
      <c r="P32">
        <v>3.5499999999999997E-2</v>
      </c>
      <c r="Q32">
        <v>3.6700000000000003E-2</v>
      </c>
      <c r="R32">
        <v>3.3099999999999997E-2</v>
      </c>
      <c r="S32">
        <v>3.4000000000000002E-2</v>
      </c>
      <c r="T32">
        <v>3.4200000000000001E-2</v>
      </c>
      <c r="U32">
        <v>4.2799999999999998E-2</v>
      </c>
      <c r="V32">
        <v>3.4500000000000003E-2</v>
      </c>
      <c r="W32">
        <v>3.4500000000000003E-2</v>
      </c>
      <c r="X32">
        <v>3.5299999999999998E-2</v>
      </c>
      <c r="Y32">
        <v>3.4299999999999997E-2</v>
      </c>
      <c r="Z32">
        <v>3.4799999999999998E-2</v>
      </c>
      <c r="AA32">
        <v>3.3700000000000001E-2</v>
      </c>
      <c r="AD32" s="2">
        <v>30</v>
      </c>
      <c r="AE32" s="2">
        <v>176</v>
      </c>
      <c r="AF32" t="s">
        <v>24</v>
      </c>
      <c r="AG32">
        <v>2048000</v>
      </c>
      <c r="AH32">
        <v>2.03125</v>
      </c>
      <c r="AI32" s="2" t="s">
        <v>21</v>
      </c>
      <c r="AJ32" t="s">
        <v>42</v>
      </c>
      <c r="AK32">
        <v>7.1999999999999903E-3</v>
      </c>
      <c r="AL32">
        <v>6.8999999999999999E-3</v>
      </c>
      <c r="AM32">
        <v>7.3000000000000001E-3</v>
      </c>
      <c r="AN32">
        <f t="shared" si="1"/>
        <v>7.1333333333333309E-3</v>
      </c>
      <c r="AO32">
        <f t="shared" si="2"/>
        <v>2.0816659994661181E-4</v>
      </c>
      <c r="AP32">
        <f t="shared" si="0"/>
        <v>2.9182233637375496</v>
      </c>
    </row>
    <row r="33" spans="1:44">
      <c r="AD33" s="2">
        <v>31</v>
      </c>
      <c r="AE33" s="2">
        <v>176</v>
      </c>
      <c r="AF33" t="s">
        <v>24</v>
      </c>
      <c r="AG33">
        <v>4096000</v>
      </c>
      <c r="AH33">
        <v>1.015625</v>
      </c>
      <c r="AI33" s="2" t="s">
        <v>21</v>
      </c>
      <c r="AJ33" t="s">
        <v>42</v>
      </c>
      <c r="AK33">
        <v>6.1999999999999902E-3</v>
      </c>
      <c r="AL33">
        <v>6.6999999999999898E-3</v>
      </c>
      <c r="AM33">
        <v>5.2999999999999896E-3</v>
      </c>
      <c r="AN33">
        <f t="shared" si="1"/>
        <v>6.0666666666666568E-3</v>
      </c>
      <c r="AO33">
        <f t="shared" si="2"/>
        <v>7.0945988845975885E-4</v>
      </c>
      <c r="AP33">
        <f t="shared" si="0"/>
        <v>11.694393765820219</v>
      </c>
    </row>
    <row r="34" spans="1:44">
      <c r="C34">
        <v>1</v>
      </c>
      <c r="D34">
        <v>2</v>
      </c>
      <c r="E34">
        <v>3</v>
      </c>
      <c r="F34">
        <v>4</v>
      </c>
      <c r="G34">
        <v>5</v>
      </c>
      <c r="H34">
        <v>6</v>
      </c>
      <c r="I34">
        <v>7</v>
      </c>
      <c r="J34">
        <v>8</v>
      </c>
      <c r="K34">
        <v>9</v>
      </c>
      <c r="L34">
        <v>10</v>
      </c>
      <c r="M34">
        <v>11</v>
      </c>
      <c r="N34">
        <v>12</v>
      </c>
      <c r="AD34" s="2">
        <v>32</v>
      </c>
      <c r="AE34" s="2">
        <v>176</v>
      </c>
      <c r="AF34" t="s">
        <v>24</v>
      </c>
      <c r="AG34">
        <v>8192000</v>
      </c>
      <c r="AH34">
        <v>0.5078125</v>
      </c>
      <c r="AI34" s="2" t="s">
        <v>21</v>
      </c>
      <c r="AJ34" t="s">
        <v>42</v>
      </c>
      <c r="AK34">
        <v>6.0000000000000001E-3</v>
      </c>
      <c r="AL34">
        <v>8.1999999999999903E-3</v>
      </c>
      <c r="AM34">
        <v>9.8999999999999904E-3</v>
      </c>
      <c r="AN34">
        <f t="shared" si="1"/>
        <v>8.0333333333333281E-3</v>
      </c>
      <c r="AO34">
        <f t="shared" si="2"/>
        <v>1.9553345834749901E-3</v>
      </c>
      <c r="AP34">
        <f t="shared" si="0"/>
        <v>24.340264524584953</v>
      </c>
    </row>
    <row r="35" spans="1:44">
      <c r="C35">
        <v>1.09999999999999E-2</v>
      </c>
      <c r="D35">
        <v>7.8999999999999904E-3</v>
      </c>
      <c r="E35">
        <v>6.1000000000000004E-3</v>
      </c>
      <c r="F35">
        <v>5.4000000000000003E-3</v>
      </c>
      <c r="G35">
        <v>5.5999999999999999E-3</v>
      </c>
      <c r="H35">
        <v>6.1000000000000004E-3</v>
      </c>
      <c r="I35">
        <v>6.4999999999999902E-3</v>
      </c>
      <c r="J35">
        <v>8.9999999999999993E-3</v>
      </c>
      <c r="K35">
        <v>8.2999999999999897E-3</v>
      </c>
      <c r="L35">
        <v>9.2999999999999906E-3</v>
      </c>
      <c r="M35">
        <v>9.39999999999999E-3</v>
      </c>
      <c r="N35">
        <v>1.12E-2</v>
      </c>
      <c r="AD35" s="1" t="s">
        <v>2</v>
      </c>
      <c r="AE35" s="1" t="s">
        <v>3</v>
      </c>
      <c r="AF35" s="1" t="s">
        <v>4</v>
      </c>
      <c r="AG35" s="1" t="s">
        <v>5</v>
      </c>
      <c r="AH35" s="1" t="s">
        <v>6</v>
      </c>
      <c r="AI35" s="1" t="s">
        <v>7</v>
      </c>
      <c r="AJ35" s="1" t="s">
        <v>8</v>
      </c>
      <c r="AK35" s="1">
        <v>1</v>
      </c>
      <c r="AL35" s="1">
        <v>2</v>
      </c>
      <c r="AM35" s="1">
        <v>3</v>
      </c>
      <c r="AN35" s="1" t="s">
        <v>9</v>
      </c>
      <c r="AO35" s="1" t="s">
        <v>11</v>
      </c>
      <c r="AP35" s="1" t="s">
        <v>13</v>
      </c>
      <c r="AQ35" s="1" t="s">
        <v>15</v>
      </c>
      <c r="AR35" s="1" t="s">
        <v>17</v>
      </c>
    </row>
    <row r="36" spans="1:44">
      <c r="C36">
        <v>2.4399999999999901E-2</v>
      </c>
      <c r="D36">
        <v>8.4999999999999902E-3</v>
      </c>
      <c r="E36">
        <v>5.1000000000000004E-3</v>
      </c>
      <c r="F36">
        <v>5.4999999999999901E-3</v>
      </c>
      <c r="G36">
        <v>5.4000000000000003E-3</v>
      </c>
      <c r="H36">
        <v>5.1000000000000004E-3</v>
      </c>
      <c r="I36">
        <v>5.8999999999999903E-3</v>
      </c>
      <c r="J36">
        <v>7.3000000000000001E-3</v>
      </c>
      <c r="K36">
        <v>6.3999999999999899E-3</v>
      </c>
      <c r="L36">
        <v>8.3000000000000001E-3</v>
      </c>
      <c r="M36">
        <v>8.4999999999999902E-3</v>
      </c>
      <c r="N36">
        <v>8.9999999999999993E-3</v>
      </c>
      <c r="AD36" s="2">
        <v>1</v>
      </c>
      <c r="AE36" s="2">
        <v>604</v>
      </c>
      <c r="AF36" t="s">
        <v>20</v>
      </c>
      <c r="AI36" s="2" t="s">
        <v>21</v>
      </c>
      <c r="AJ36" t="s">
        <v>52</v>
      </c>
      <c r="AK36">
        <v>5.5999999999999999E-3</v>
      </c>
      <c r="AL36">
        <v>1.09E-2</v>
      </c>
      <c r="AM36">
        <v>5.1999999999999998E-3</v>
      </c>
      <c r="AN36">
        <f>AVERAGE(AL36:AM36)</f>
        <v>8.0499999999999999E-3</v>
      </c>
      <c r="AO36">
        <f>STDEV(AL36:AM36)</f>
        <v>4.0305086527633194E-3</v>
      </c>
      <c r="AP36">
        <f>(AO36/AN36)*100</f>
        <v>50.068430469109558</v>
      </c>
    </row>
    <row r="37" spans="1:44">
      <c r="C37">
        <v>3.5299999999999998E-2</v>
      </c>
      <c r="D37">
        <v>2.86E-2</v>
      </c>
      <c r="E37">
        <v>2.5999999999999999E-2</v>
      </c>
      <c r="F37">
        <v>5.5999999999999999E-3</v>
      </c>
      <c r="G37">
        <v>5.0000000000000001E-3</v>
      </c>
      <c r="H37">
        <v>5.2999999999999896E-3</v>
      </c>
      <c r="I37">
        <v>3.2699999999999903E-2</v>
      </c>
      <c r="J37">
        <v>3.4599999999999902E-2</v>
      </c>
      <c r="K37">
        <v>3.49E-2</v>
      </c>
      <c r="L37">
        <v>6.9999999999999897E-3</v>
      </c>
      <c r="M37">
        <v>7.6E-3</v>
      </c>
      <c r="N37">
        <v>1.3100000000000001E-2</v>
      </c>
      <c r="AD37" s="2">
        <v>2</v>
      </c>
      <c r="AE37" s="2">
        <v>604</v>
      </c>
      <c r="AF37" t="s">
        <v>20</v>
      </c>
      <c r="AI37" s="2" t="s">
        <v>21</v>
      </c>
      <c r="AJ37" t="s">
        <v>52</v>
      </c>
      <c r="AK37">
        <v>5.4999999999999901E-3</v>
      </c>
      <c r="AL37">
        <v>6.8999999999999903E-3</v>
      </c>
      <c r="AM37">
        <v>4.8999999999999998E-3</v>
      </c>
      <c r="AN37">
        <f>AVERAGE(AL37:AM37)</f>
        <v>5.8999999999999955E-3</v>
      </c>
      <c r="AO37">
        <f>STDEV(AL37:AM37)</f>
        <v>1.4142135623730883E-3</v>
      </c>
      <c r="AP37">
        <f t="shared" ref="AP37:AP67" si="3">(AO37/AN37)*100</f>
        <v>23.969721396154057</v>
      </c>
      <c r="AQ37">
        <f>AN37+(3.3*AO37)</f>
        <v>1.0566904755831188E-2</v>
      </c>
      <c r="AR37">
        <f>(AQ37-0.004)/(5*10^-6)</f>
        <v>1313.3809511662378</v>
      </c>
    </row>
    <row r="38" spans="1:44">
      <c r="C38">
        <v>1.5599999999999999E-2</v>
      </c>
      <c r="D38">
        <v>2.5999999999999999E-2</v>
      </c>
      <c r="E38">
        <v>1.36999999999999E-2</v>
      </c>
      <c r="F38">
        <v>4.8999999999999998E-3</v>
      </c>
      <c r="G38">
        <v>4.6999999999999898E-3</v>
      </c>
      <c r="H38">
        <v>5.1000000000000004E-3</v>
      </c>
      <c r="I38">
        <v>1.84E-2</v>
      </c>
      <c r="J38">
        <v>1.95E-2</v>
      </c>
      <c r="K38">
        <v>1.8700000000000001E-2</v>
      </c>
      <c r="L38">
        <v>6.7999999999999996E-3</v>
      </c>
      <c r="M38">
        <v>7.6E-3</v>
      </c>
      <c r="N38">
        <v>1.0500000000000001E-2</v>
      </c>
      <c r="AD38" s="2">
        <v>3</v>
      </c>
      <c r="AE38" s="2">
        <v>176</v>
      </c>
      <c r="AF38" t="s">
        <v>24</v>
      </c>
      <c r="AG38">
        <v>1000</v>
      </c>
      <c r="AH38" s="4">
        <v>4160</v>
      </c>
      <c r="AI38" s="2" t="s">
        <v>21</v>
      </c>
      <c r="AJ38" t="s">
        <v>23</v>
      </c>
      <c r="AK38">
        <v>2.68999999999999E-2</v>
      </c>
      <c r="AL38">
        <v>2.6599999999999999E-2</v>
      </c>
      <c r="AM38">
        <v>2.4899999999999999E-2</v>
      </c>
      <c r="AN38" s="4">
        <f t="shared" ref="AN38:AN67" si="4">AVERAGE(AK38:AM38)</f>
        <v>2.6133333333333297E-2</v>
      </c>
      <c r="AO38">
        <f t="shared" ref="AO38:AO67" si="5">STDEV(AK38:AM38)</f>
        <v>1.0785793124908605E-3</v>
      </c>
      <c r="AP38">
        <f t="shared" si="3"/>
        <v>4.1272167569803395</v>
      </c>
    </row>
    <row r="39" spans="1:44">
      <c r="C39">
        <v>1.0200000000000001E-2</v>
      </c>
      <c r="D39">
        <v>1.3599999999999999E-2</v>
      </c>
      <c r="E39">
        <v>9.5999999999999905E-3</v>
      </c>
      <c r="F39">
        <v>4.9999999999999897E-3</v>
      </c>
      <c r="G39">
        <v>5.1000000000000004E-3</v>
      </c>
      <c r="H39">
        <v>5.0000000000000001E-3</v>
      </c>
      <c r="I39">
        <v>1.2200000000000001E-2</v>
      </c>
      <c r="J39">
        <v>1.1900000000000001E-2</v>
      </c>
      <c r="K39">
        <v>1.26E-2</v>
      </c>
      <c r="L39">
        <v>7.6999999999999898E-3</v>
      </c>
      <c r="M39">
        <v>7.4999999999999997E-3</v>
      </c>
      <c r="N39">
        <v>1.2699999999999901E-2</v>
      </c>
      <c r="AD39" s="2">
        <v>4</v>
      </c>
      <c r="AE39" s="2">
        <v>176</v>
      </c>
      <c r="AF39" t="s">
        <v>24</v>
      </c>
      <c r="AG39">
        <v>2000</v>
      </c>
      <c r="AH39" s="4">
        <v>2080</v>
      </c>
      <c r="AI39" s="2" t="s">
        <v>21</v>
      </c>
      <c r="AJ39" t="s">
        <v>23</v>
      </c>
      <c r="AK39">
        <v>1.38999999999999E-2</v>
      </c>
      <c r="AL39">
        <v>1.6299999999999999E-2</v>
      </c>
      <c r="AM39">
        <v>1.39999999999999E-2</v>
      </c>
      <c r="AN39" s="4">
        <f t="shared" si="4"/>
        <v>1.4733333333333267E-2</v>
      </c>
      <c r="AO39">
        <f t="shared" si="5"/>
        <v>1.3576941236278102E-3</v>
      </c>
      <c r="AP39">
        <f t="shared" si="3"/>
        <v>9.21511848616165</v>
      </c>
    </row>
    <row r="40" spans="1:44">
      <c r="C40">
        <v>7.7999999999999901E-3</v>
      </c>
      <c r="D40">
        <v>9.9999999999999898E-3</v>
      </c>
      <c r="E40">
        <v>6.9999999999999897E-3</v>
      </c>
      <c r="F40">
        <v>5.1999999999999998E-3</v>
      </c>
      <c r="G40">
        <v>5.1999999999999902E-3</v>
      </c>
      <c r="H40">
        <v>5.1000000000000004E-3</v>
      </c>
      <c r="I40">
        <v>8.6999999999999994E-3</v>
      </c>
      <c r="J40">
        <v>8.9999999999999993E-3</v>
      </c>
      <c r="K40">
        <v>8.8000000000000005E-3</v>
      </c>
      <c r="L40">
        <v>7.1999999999999903E-3</v>
      </c>
      <c r="M40">
        <v>6.8999999999999999E-3</v>
      </c>
      <c r="N40">
        <v>7.3000000000000001E-3</v>
      </c>
      <c r="AD40" s="2">
        <v>5</v>
      </c>
      <c r="AE40" s="2">
        <v>176</v>
      </c>
      <c r="AF40" t="s">
        <v>24</v>
      </c>
      <c r="AG40">
        <v>4000</v>
      </c>
      <c r="AH40" s="4">
        <v>1040</v>
      </c>
      <c r="AI40" s="2" t="s">
        <v>21</v>
      </c>
      <c r="AJ40" t="s">
        <v>23</v>
      </c>
      <c r="AK40">
        <v>1.0099999999999901E-2</v>
      </c>
      <c r="AL40">
        <v>1.03E-2</v>
      </c>
      <c r="AM40">
        <v>1.09E-2</v>
      </c>
      <c r="AN40" s="4">
        <f t="shared" si="4"/>
        <v>1.04333333333333E-2</v>
      </c>
      <c r="AO40">
        <f t="shared" si="5"/>
        <v>4.1633319989326623E-4</v>
      </c>
      <c r="AP40">
        <f t="shared" si="3"/>
        <v>3.990414056484993</v>
      </c>
    </row>
    <row r="41" spans="1:44">
      <c r="C41">
        <v>6.5999999999999904E-3</v>
      </c>
      <c r="D41">
        <v>6.1999999999999902E-3</v>
      </c>
      <c r="E41">
        <v>6.0000000000000001E-3</v>
      </c>
      <c r="F41">
        <v>5.4999999999999901E-3</v>
      </c>
      <c r="G41">
        <v>4.4999999999999901E-3</v>
      </c>
      <c r="H41">
        <v>4.79999999999999E-3</v>
      </c>
      <c r="I41">
        <v>7.4000000000000003E-3</v>
      </c>
      <c r="J41">
        <v>6.4999999999999902E-3</v>
      </c>
      <c r="K41">
        <v>7.09999999999999E-3</v>
      </c>
      <c r="L41">
        <v>6.1999999999999902E-3</v>
      </c>
      <c r="M41">
        <v>6.6999999999999898E-3</v>
      </c>
      <c r="N41">
        <v>5.2999999999999896E-3</v>
      </c>
      <c r="AD41" s="2">
        <v>6</v>
      </c>
      <c r="AE41" s="2">
        <v>176</v>
      </c>
      <c r="AF41" t="s">
        <v>24</v>
      </c>
      <c r="AG41">
        <v>8000</v>
      </c>
      <c r="AH41" s="4">
        <v>520</v>
      </c>
      <c r="AI41" s="2" t="s">
        <v>21</v>
      </c>
      <c r="AJ41" t="s">
        <v>23</v>
      </c>
      <c r="AK41">
        <v>6.6999999999999898E-3</v>
      </c>
      <c r="AL41">
        <v>9.1000000000000004E-3</v>
      </c>
      <c r="AM41">
        <v>3.79999999999999E-3</v>
      </c>
      <c r="AN41" s="4">
        <f t="shared" si="4"/>
        <v>6.5333333333333276E-3</v>
      </c>
      <c r="AO41">
        <f t="shared" si="5"/>
        <v>2.6539279065817406E-3</v>
      </c>
      <c r="AP41">
        <f t="shared" si="3"/>
        <v>40.621345508904227</v>
      </c>
    </row>
    <row r="42" spans="1:44">
      <c r="C42">
        <v>4.1000000000000003E-3</v>
      </c>
      <c r="D42">
        <v>4.2999999999999896E-3</v>
      </c>
      <c r="E42">
        <v>4.8999999999999998E-3</v>
      </c>
      <c r="F42">
        <v>4.8999999999999903E-3</v>
      </c>
      <c r="G42">
        <v>5.2999999999999896E-3</v>
      </c>
      <c r="H42">
        <v>6.9999999999999897E-3</v>
      </c>
      <c r="I42">
        <v>5.4999999999999901E-3</v>
      </c>
      <c r="J42">
        <v>5.9999999999999897E-3</v>
      </c>
      <c r="K42">
        <v>6.0000000000000001E-3</v>
      </c>
      <c r="L42">
        <v>6.0000000000000001E-3</v>
      </c>
      <c r="M42">
        <v>8.1999999999999903E-3</v>
      </c>
      <c r="N42">
        <v>9.8999999999999904E-3</v>
      </c>
      <c r="AD42" s="2">
        <v>7</v>
      </c>
      <c r="AE42" s="2">
        <v>176</v>
      </c>
      <c r="AF42" t="s">
        <v>24</v>
      </c>
      <c r="AG42">
        <v>16000</v>
      </c>
      <c r="AH42" s="4">
        <v>260</v>
      </c>
      <c r="AI42" s="2" t="s">
        <v>21</v>
      </c>
      <c r="AJ42" t="s">
        <v>23</v>
      </c>
      <c r="AK42">
        <v>5.1000000000000004E-3</v>
      </c>
      <c r="AL42">
        <v>7.2999999999999897E-3</v>
      </c>
      <c r="AM42">
        <v>4.79999999999999E-3</v>
      </c>
      <c r="AN42" s="4">
        <f t="shared" si="4"/>
        <v>5.7333333333333264E-3</v>
      </c>
      <c r="AO42">
        <f t="shared" si="5"/>
        <v>1.365039681962882E-3</v>
      </c>
      <c r="AP42">
        <f t="shared" si="3"/>
        <v>23.808831662143319</v>
      </c>
    </row>
    <row r="43" spans="1:44">
      <c r="A43" t="s">
        <v>53</v>
      </c>
      <c r="AD43" s="2">
        <v>8</v>
      </c>
      <c r="AE43" s="2">
        <v>176</v>
      </c>
      <c r="AF43" t="s">
        <v>24</v>
      </c>
      <c r="AG43">
        <v>32000</v>
      </c>
      <c r="AH43" s="4">
        <v>130</v>
      </c>
      <c r="AI43" s="2" t="s">
        <v>21</v>
      </c>
      <c r="AJ43" t="s">
        <v>23</v>
      </c>
      <c r="AK43">
        <v>2.8E-3</v>
      </c>
      <c r="AL43">
        <v>6.4999999999999902E-3</v>
      </c>
      <c r="AM43">
        <v>2.8999999999999998E-3</v>
      </c>
      <c r="AN43" s="4">
        <f t="shared" si="4"/>
        <v>4.0666666666666637E-3</v>
      </c>
      <c r="AO43">
        <f t="shared" si="5"/>
        <v>2.107921567168311E-3</v>
      </c>
      <c r="AP43">
        <f t="shared" si="3"/>
        <v>51.834136897581452</v>
      </c>
    </row>
    <row r="44" spans="1:44">
      <c r="A44" t="s">
        <v>54</v>
      </c>
      <c r="AD44" s="2">
        <v>9</v>
      </c>
      <c r="AE44" s="2">
        <v>176</v>
      </c>
      <c r="AF44" t="s">
        <v>24</v>
      </c>
      <c r="AG44">
        <v>64000</v>
      </c>
      <c r="AH44">
        <v>65</v>
      </c>
      <c r="AI44" s="2" t="s">
        <v>21</v>
      </c>
      <c r="AJ44" t="s">
        <v>23</v>
      </c>
      <c r="AK44">
        <v>5.7000000000000002E-3</v>
      </c>
      <c r="AL44">
        <v>5.7999999999999996E-3</v>
      </c>
      <c r="AM44">
        <v>7.3000000000000001E-3</v>
      </c>
      <c r="AN44">
        <f t="shared" si="4"/>
        <v>6.2666666666666669E-3</v>
      </c>
      <c r="AO44">
        <f t="shared" si="5"/>
        <v>8.9628864398325016E-4</v>
      </c>
      <c r="AP44">
        <f t="shared" si="3"/>
        <v>14.302478361434842</v>
      </c>
    </row>
    <row r="45" spans="1:44">
      <c r="AD45" s="2">
        <v>10</v>
      </c>
      <c r="AE45" s="2">
        <v>176</v>
      </c>
      <c r="AF45" t="s">
        <v>24</v>
      </c>
      <c r="AG45">
        <v>128000</v>
      </c>
      <c r="AH45">
        <v>32.5</v>
      </c>
      <c r="AI45" s="2" t="s">
        <v>21</v>
      </c>
      <c r="AJ45" t="s">
        <v>23</v>
      </c>
      <c r="AK45">
        <v>5.1000000000000004E-3</v>
      </c>
      <c r="AL45">
        <v>8.0999999999999996E-3</v>
      </c>
      <c r="AM45">
        <v>1.0500000000000001E-2</v>
      </c>
      <c r="AN45">
        <f t="shared" si="4"/>
        <v>7.899999999999999E-3</v>
      </c>
      <c r="AO45">
        <f t="shared" si="5"/>
        <v>2.7055498516937366E-3</v>
      </c>
      <c r="AP45">
        <f t="shared" si="3"/>
        <v>34.247466477135916</v>
      </c>
    </row>
    <row r="46" spans="1:44">
      <c r="AD46" s="2">
        <v>11</v>
      </c>
      <c r="AE46" s="2">
        <v>176</v>
      </c>
      <c r="AF46" t="s">
        <v>24</v>
      </c>
      <c r="AG46">
        <v>256000</v>
      </c>
      <c r="AH46">
        <v>16.25</v>
      </c>
      <c r="AI46" s="2" t="s">
        <v>21</v>
      </c>
      <c r="AJ46" t="s">
        <v>23</v>
      </c>
      <c r="AK46">
        <v>5.8999999999999999E-3</v>
      </c>
      <c r="AL46">
        <v>6.6E-3</v>
      </c>
      <c r="AM46">
        <v>1.10999999999999E-2</v>
      </c>
      <c r="AN46">
        <f t="shared" si="4"/>
        <v>7.8666666666666329E-3</v>
      </c>
      <c r="AO46">
        <f t="shared" si="5"/>
        <v>2.8219378684395256E-3</v>
      </c>
      <c r="AP46">
        <f t="shared" si="3"/>
        <v>35.872091547960224</v>
      </c>
    </row>
    <row r="47" spans="1:44">
      <c r="AD47" s="2">
        <v>12</v>
      </c>
      <c r="AE47" s="2">
        <v>176</v>
      </c>
      <c r="AF47" t="s">
        <v>24</v>
      </c>
      <c r="AG47">
        <v>512000</v>
      </c>
      <c r="AH47">
        <v>8.125</v>
      </c>
      <c r="AI47" s="2" t="s">
        <v>21</v>
      </c>
      <c r="AJ47" t="s">
        <v>23</v>
      </c>
      <c r="AK47">
        <v>5.5999999999999999E-3</v>
      </c>
      <c r="AL47">
        <v>6.4999999999999997E-3</v>
      </c>
      <c r="AM47">
        <v>8.7999999999999901E-3</v>
      </c>
      <c r="AN47">
        <f t="shared" si="4"/>
        <v>6.9666666666666627E-3</v>
      </c>
      <c r="AO47">
        <f t="shared" si="5"/>
        <v>1.6502525059315363E-3</v>
      </c>
      <c r="AP47">
        <f t="shared" si="3"/>
        <v>23.687835013371348</v>
      </c>
    </row>
    <row r="48" spans="1:44">
      <c r="AD48" s="2">
        <v>13</v>
      </c>
      <c r="AE48" s="2">
        <v>176</v>
      </c>
      <c r="AF48" t="s">
        <v>24</v>
      </c>
      <c r="AG48">
        <v>1024000</v>
      </c>
      <c r="AH48">
        <v>4.0625</v>
      </c>
      <c r="AI48" s="2" t="s">
        <v>21</v>
      </c>
      <c r="AJ48" t="s">
        <v>23</v>
      </c>
      <c r="AK48">
        <v>8.5000000000000006E-3</v>
      </c>
      <c r="AL48">
        <v>6.3999999999999899E-3</v>
      </c>
      <c r="AM48">
        <v>7.3000000000000001E-3</v>
      </c>
      <c r="AN48">
        <f t="shared" si="4"/>
        <v>7.3999999999999969E-3</v>
      </c>
      <c r="AO48">
        <f t="shared" si="5"/>
        <v>1.053565375285279E-3</v>
      </c>
      <c r="AP48">
        <f t="shared" si="3"/>
        <v>14.237369936287561</v>
      </c>
    </row>
    <row r="49" spans="30:44">
      <c r="AD49" s="2">
        <v>14</v>
      </c>
      <c r="AE49" s="2">
        <v>176</v>
      </c>
      <c r="AF49" t="s">
        <v>24</v>
      </c>
      <c r="AG49">
        <v>2048000</v>
      </c>
      <c r="AH49">
        <v>2.03125</v>
      </c>
      <c r="AI49" s="2" t="s">
        <v>21</v>
      </c>
      <c r="AJ49" t="s">
        <v>23</v>
      </c>
      <c r="AK49">
        <v>8.6E-3</v>
      </c>
      <c r="AL49">
        <v>5.4999999999999901E-3</v>
      </c>
      <c r="AM49">
        <v>6.6999999999999898E-3</v>
      </c>
      <c r="AN49">
        <f t="shared" si="4"/>
        <v>6.9333333333333269E-3</v>
      </c>
      <c r="AO49">
        <f t="shared" si="5"/>
        <v>1.563116545025786E-3</v>
      </c>
      <c r="AP49">
        <f t="shared" si="3"/>
        <v>22.544950168641165</v>
      </c>
    </row>
    <row r="50" spans="30:44">
      <c r="AD50" s="2">
        <v>15</v>
      </c>
      <c r="AE50" s="2">
        <v>176</v>
      </c>
      <c r="AF50" t="s">
        <v>24</v>
      </c>
      <c r="AG50">
        <v>4096000</v>
      </c>
      <c r="AH50">
        <v>1.015625</v>
      </c>
      <c r="AI50" s="2" t="s">
        <v>21</v>
      </c>
      <c r="AJ50" t="s">
        <v>23</v>
      </c>
      <c r="AK50">
        <v>1.3100000000000001E-2</v>
      </c>
      <c r="AL50">
        <v>7.4999999999999997E-3</v>
      </c>
      <c r="AM50">
        <v>1.0500000000000001E-2</v>
      </c>
      <c r="AN50">
        <f t="shared" si="4"/>
        <v>1.0366666666666668E-2</v>
      </c>
      <c r="AO50">
        <f t="shared" si="5"/>
        <v>2.8023799409311609E-3</v>
      </c>
      <c r="AP50">
        <f t="shared" si="3"/>
        <v>27.032603931811838</v>
      </c>
    </row>
    <row r="51" spans="30:44">
      <c r="AD51" s="2">
        <v>16</v>
      </c>
      <c r="AE51" s="2">
        <v>176</v>
      </c>
      <c r="AF51" t="s">
        <v>24</v>
      </c>
      <c r="AG51">
        <v>8192000</v>
      </c>
      <c r="AH51">
        <v>0.5078125</v>
      </c>
      <c r="AI51" s="2" t="s">
        <v>21</v>
      </c>
      <c r="AJ51" t="s">
        <v>23</v>
      </c>
      <c r="AK51">
        <v>4.9999999999999897E-3</v>
      </c>
      <c r="AL51">
        <v>8.8000000000000005E-3</v>
      </c>
      <c r="AM51">
        <v>7.3000000000000001E-3</v>
      </c>
      <c r="AN51">
        <f t="shared" si="4"/>
        <v>7.0333333333333298E-3</v>
      </c>
      <c r="AO51">
        <f t="shared" si="5"/>
        <v>1.913983629327418E-3</v>
      </c>
      <c r="AP51">
        <f t="shared" si="3"/>
        <v>27.213037383802163</v>
      </c>
    </row>
    <row r="52" spans="30:44">
      <c r="AD52" s="2">
        <v>17</v>
      </c>
      <c r="AE52" s="2">
        <v>604</v>
      </c>
      <c r="AF52" t="s">
        <v>20</v>
      </c>
      <c r="AI52" s="2" t="s">
        <v>21</v>
      </c>
      <c r="AJ52" t="s">
        <v>55</v>
      </c>
      <c r="AK52">
        <v>8.9999999999999993E-3</v>
      </c>
      <c r="AL52">
        <v>5.3999999999999899E-3</v>
      </c>
      <c r="AM52">
        <v>5.9999999999999897E-3</v>
      </c>
      <c r="AN52">
        <f t="shared" si="4"/>
        <v>6.7999999999999935E-3</v>
      </c>
      <c r="AO52">
        <f t="shared" si="5"/>
        <v>1.9287301521985964E-3</v>
      </c>
      <c r="AP52">
        <f t="shared" si="3"/>
        <v>28.363678708802915</v>
      </c>
      <c r="AQ52">
        <f>AN52+(3.3*AO52)</f>
        <v>1.3164809502255362E-2</v>
      </c>
      <c r="AR52">
        <f>(AQ52-0.0068)/(6*10^-6)</f>
        <v>1060.8015837092271</v>
      </c>
    </row>
    <row r="53" spans="30:44">
      <c r="AD53" s="2">
        <v>18</v>
      </c>
      <c r="AE53" s="2">
        <v>604</v>
      </c>
      <c r="AF53" t="s">
        <v>20</v>
      </c>
      <c r="AI53" s="2" t="s">
        <v>21</v>
      </c>
      <c r="AJ53" t="s">
        <v>42</v>
      </c>
      <c r="AK53">
        <v>1.0599999999999899E-2</v>
      </c>
      <c r="AL53">
        <v>5.8999999999999999E-3</v>
      </c>
      <c r="AM53">
        <v>5.4999999999999901E-3</v>
      </c>
      <c r="AN53">
        <f t="shared" si="4"/>
        <v>7.3333333333332968E-3</v>
      </c>
      <c r="AO53">
        <f t="shared" si="5"/>
        <v>2.8360771028540484E-3</v>
      </c>
      <c r="AP53">
        <f t="shared" si="3"/>
        <v>38.673778675282669</v>
      </c>
    </row>
    <row r="54" spans="30:44">
      <c r="AD54" s="2">
        <v>19</v>
      </c>
      <c r="AE54" s="2">
        <v>176</v>
      </c>
      <c r="AF54" t="s">
        <v>24</v>
      </c>
      <c r="AG54">
        <v>1000</v>
      </c>
      <c r="AH54" s="4">
        <v>4160</v>
      </c>
      <c r="AI54" s="2" t="s">
        <v>21</v>
      </c>
      <c r="AJ54" t="s">
        <v>42</v>
      </c>
      <c r="AK54">
        <v>3.27E-2</v>
      </c>
      <c r="AL54">
        <v>3.1099999999999899E-2</v>
      </c>
      <c r="AM54">
        <v>3.2000000000000001E-2</v>
      </c>
      <c r="AN54" s="4">
        <f t="shared" si="4"/>
        <v>3.19333333333333E-2</v>
      </c>
      <c r="AO54">
        <f t="shared" si="5"/>
        <v>8.0208062770111693E-4</v>
      </c>
      <c r="AP54">
        <f t="shared" si="3"/>
        <v>2.5117347422790743</v>
      </c>
    </row>
    <row r="55" spans="30:44">
      <c r="AD55" s="2">
        <v>20</v>
      </c>
      <c r="AE55" s="2">
        <v>176</v>
      </c>
      <c r="AF55" t="s">
        <v>24</v>
      </c>
      <c r="AG55">
        <v>2000</v>
      </c>
      <c r="AH55" s="4">
        <v>2080</v>
      </c>
      <c r="AI55" s="2" t="s">
        <v>21</v>
      </c>
      <c r="AJ55" t="s">
        <v>42</v>
      </c>
      <c r="AK55">
        <v>1.9499999999999899E-2</v>
      </c>
      <c r="AL55">
        <v>1.8499999999999898E-2</v>
      </c>
      <c r="AM55">
        <v>1.7000000000000001E-2</v>
      </c>
      <c r="AN55" s="4">
        <f t="shared" si="4"/>
        <v>1.8333333333333268E-2</v>
      </c>
      <c r="AO55">
        <f t="shared" si="5"/>
        <v>1.2583057392117375E-3</v>
      </c>
      <c r="AP55">
        <f t="shared" si="3"/>
        <v>6.8634858502458655</v>
      </c>
    </row>
    <row r="56" spans="30:44">
      <c r="AD56" s="2">
        <v>21</v>
      </c>
      <c r="AE56" s="2">
        <v>176</v>
      </c>
      <c r="AF56" t="s">
        <v>24</v>
      </c>
      <c r="AG56">
        <v>4000</v>
      </c>
      <c r="AH56" s="4">
        <v>1040</v>
      </c>
      <c r="AI56" s="2" t="s">
        <v>21</v>
      </c>
      <c r="AJ56" t="s">
        <v>42</v>
      </c>
      <c r="AK56">
        <v>1.6E-2</v>
      </c>
      <c r="AL56">
        <v>1.21999999999999E-2</v>
      </c>
      <c r="AM56">
        <v>1.30999999999999E-2</v>
      </c>
      <c r="AN56" s="4">
        <f t="shared" si="4"/>
        <v>1.3766666666666599E-2</v>
      </c>
      <c r="AO56">
        <f t="shared" si="5"/>
        <v>1.9857828011475872E-3</v>
      </c>
      <c r="AP56">
        <f t="shared" si="3"/>
        <v>14.424572405430485</v>
      </c>
    </row>
    <row r="57" spans="30:44">
      <c r="AD57" s="2">
        <v>22</v>
      </c>
      <c r="AE57" s="2">
        <v>176</v>
      </c>
      <c r="AF57" t="s">
        <v>24</v>
      </c>
      <c r="AG57">
        <v>8000</v>
      </c>
      <c r="AH57" s="4">
        <v>520</v>
      </c>
      <c r="AI57" s="2" t="s">
        <v>21</v>
      </c>
      <c r="AJ57" t="s">
        <v>42</v>
      </c>
      <c r="AK57">
        <v>1.03E-2</v>
      </c>
      <c r="AL57">
        <v>1.09E-2</v>
      </c>
      <c r="AM57">
        <v>8.8999999999999895E-3</v>
      </c>
      <c r="AN57" s="4">
        <f t="shared" si="4"/>
        <v>1.003333333333333E-2</v>
      </c>
      <c r="AO57">
        <f t="shared" si="5"/>
        <v>1.0263202878893825E-3</v>
      </c>
      <c r="AP57">
        <f t="shared" si="3"/>
        <v>10.229105859362619</v>
      </c>
    </row>
    <row r="58" spans="30:44">
      <c r="AD58" s="2">
        <v>23</v>
      </c>
      <c r="AE58" s="2">
        <v>176</v>
      </c>
      <c r="AF58" t="s">
        <v>24</v>
      </c>
      <c r="AG58">
        <v>16000</v>
      </c>
      <c r="AH58" s="4">
        <v>260</v>
      </c>
      <c r="AI58" s="2" t="s">
        <v>21</v>
      </c>
      <c r="AJ58" t="s">
        <v>42</v>
      </c>
      <c r="AK58">
        <v>1.0099999999999901E-2</v>
      </c>
      <c r="AL58">
        <v>9.09999999999999E-3</v>
      </c>
      <c r="AM58">
        <v>7.1000000000000004E-3</v>
      </c>
      <c r="AN58" s="4">
        <f t="shared" si="4"/>
        <v>8.766666666666631E-3</v>
      </c>
      <c r="AO58">
        <f t="shared" si="5"/>
        <v>1.5275252316519022E-3</v>
      </c>
      <c r="AP58">
        <f t="shared" si="3"/>
        <v>17.424242186143442</v>
      </c>
    </row>
    <row r="59" spans="30:44">
      <c r="AD59" s="2">
        <v>24</v>
      </c>
      <c r="AE59" s="2">
        <v>176</v>
      </c>
      <c r="AF59" t="s">
        <v>24</v>
      </c>
      <c r="AG59">
        <v>32000</v>
      </c>
      <c r="AH59" s="4">
        <v>130</v>
      </c>
      <c r="AI59" s="2" t="s">
        <v>21</v>
      </c>
      <c r="AJ59" t="s">
        <v>42</v>
      </c>
      <c r="AK59">
        <v>9.2999999999999906E-3</v>
      </c>
      <c r="AL59">
        <v>5.8999999999999999E-3</v>
      </c>
      <c r="AM59">
        <v>6.09999999999999E-3</v>
      </c>
      <c r="AN59" s="4">
        <f t="shared" si="4"/>
        <v>7.0999999999999943E-3</v>
      </c>
      <c r="AO59">
        <f t="shared" si="5"/>
        <v>1.9078784028338886E-3</v>
      </c>
      <c r="AP59">
        <f t="shared" si="3"/>
        <v>26.871526800477323</v>
      </c>
    </row>
    <row r="60" spans="30:44">
      <c r="AD60" s="2">
        <v>25</v>
      </c>
      <c r="AE60" s="2">
        <v>176</v>
      </c>
      <c r="AF60" t="s">
        <v>24</v>
      </c>
      <c r="AG60">
        <v>64000</v>
      </c>
      <c r="AH60">
        <v>65</v>
      </c>
      <c r="AI60" s="2" t="s">
        <v>21</v>
      </c>
      <c r="AJ60" t="s">
        <v>42</v>
      </c>
      <c r="AK60">
        <v>6.9999999999999897E-3</v>
      </c>
      <c r="AL60">
        <v>5.7999999999999996E-3</v>
      </c>
      <c r="AM60">
        <v>6.3E-3</v>
      </c>
      <c r="AN60">
        <f t="shared" si="4"/>
        <v>6.3666666666666628E-3</v>
      </c>
      <c r="AO60">
        <f t="shared" si="5"/>
        <v>6.0277137733416553E-4</v>
      </c>
      <c r="AP60">
        <f t="shared" si="3"/>
        <v>9.4676132565575788</v>
      </c>
    </row>
    <row r="61" spans="30:44">
      <c r="AD61" s="2">
        <v>26</v>
      </c>
      <c r="AE61" s="2">
        <v>176</v>
      </c>
      <c r="AF61" t="s">
        <v>24</v>
      </c>
      <c r="AG61">
        <v>128000</v>
      </c>
      <c r="AH61">
        <v>32.5</v>
      </c>
      <c r="AI61" s="2" t="s">
        <v>21</v>
      </c>
      <c r="AJ61" t="s">
        <v>42</v>
      </c>
      <c r="AK61">
        <v>7.5999999999999896E-3</v>
      </c>
      <c r="AL61">
        <v>5.7999999999999996E-3</v>
      </c>
      <c r="AM61">
        <v>5.6999999999999898E-3</v>
      </c>
      <c r="AN61">
        <f t="shared" si="4"/>
        <v>6.3666666666666594E-3</v>
      </c>
      <c r="AO61">
        <f t="shared" si="5"/>
        <v>1.06926766215636E-3</v>
      </c>
      <c r="AP61">
        <f t="shared" si="3"/>
        <v>16.794780033869547</v>
      </c>
    </row>
    <row r="62" spans="30:44">
      <c r="AD62" s="2">
        <v>27</v>
      </c>
      <c r="AE62" s="2">
        <v>176</v>
      </c>
      <c r="AF62" t="s">
        <v>24</v>
      </c>
      <c r="AG62">
        <v>256000</v>
      </c>
      <c r="AH62">
        <v>16.25</v>
      </c>
      <c r="AI62" s="2" t="s">
        <v>21</v>
      </c>
      <c r="AJ62" t="s">
        <v>42</v>
      </c>
      <c r="AK62">
        <v>7.6999999999999898E-3</v>
      </c>
      <c r="AL62">
        <v>5.7999999999999996E-3</v>
      </c>
      <c r="AM62">
        <v>5.7999999999999996E-3</v>
      </c>
      <c r="AN62">
        <f t="shared" si="4"/>
        <v>6.43333333333333E-3</v>
      </c>
      <c r="AO62">
        <f t="shared" si="5"/>
        <v>1.0969655114602833E-3</v>
      </c>
      <c r="AP62">
        <f t="shared" si="3"/>
        <v>17.051277380211666</v>
      </c>
    </row>
    <row r="63" spans="30:44">
      <c r="AD63" s="2">
        <v>28</v>
      </c>
      <c r="AE63" s="2">
        <v>176</v>
      </c>
      <c r="AF63" t="s">
        <v>24</v>
      </c>
      <c r="AG63">
        <v>512000</v>
      </c>
      <c r="AH63">
        <v>8.125</v>
      </c>
      <c r="AI63" s="2" t="s">
        <v>21</v>
      </c>
      <c r="AJ63" t="s">
        <v>42</v>
      </c>
      <c r="AK63">
        <v>6.7999999999999901E-3</v>
      </c>
      <c r="AL63">
        <v>5.8999999999999999E-3</v>
      </c>
      <c r="AM63">
        <v>5.1999999999999998E-3</v>
      </c>
      <c r="AN63">
        <f t="shared" si="4"/>
        <v>5.9666666666666627E-3</v>
      </c>
      <c r="AO63">
        <f t="shared" si="5"/>
        <v>8.0208062770105925E-4</v>
      </c>
      <c r="AP63">
        <f t="shared" si="3"/>
        <v>13.442692084375304</v>
      </c>
    </row>
    <row r="64" spans="30:44">
      <c r="AD64" s="2">
        <v>29</v>
      </c>
      <c r="AE64" s="2">
        <v>176</v>
      </c>
      <c r="AF64" t="s">
        <v>24</v>
      </c>
      <c r="AG64">
        <v>1024000</v>
      </c>
      <c r="AH64">
        <v>4.0625</v>
      </c>
      <c r="AI64" s="2" t="s">
        <v>21</v>
      </c>
      <c r="AJ64" t="s">
        <v>42</v>
      </c>
      <c r="AK64">
        <v>5.7999999999999996E-3</v>
      </c>
      <c r="AL64">
        <v>6.4999999999999997E-3</v>
      </c>
      <c r="AM64">
        <v>5.8999999999999903E-3</v>
      </c>
      <c r="AN64">
        <f t="shared" si="4"/>
        <v>6.0666666666666621E-3</v>
      </c>
      <c r="AO64">
        <f t="shared" si="5"/>
        <v>3.785938897200203E-4</v>
      </c>
      <c r="AP64">
        <f t="shared" si="3"/>
        <v>6.2405586217585807</v>
      </c>
    </row>
    <row r="65" spans="30:44">
      <c r="AD65" s="2">
        <v>30</v>
      </c>
      <c r="AE65" s="2">
        <v>176</v>
      </c>
      <c r="AF65" t="s">
        <v>24</v>
      </c>
      <c r="AG65">
        <v>2048000</v>
      </c>
      <c r="AH65">
        <v>2.03125</v>
      </c>
      <c r="AI65" s="2" t="s">
        <v>21</v>
      </c>
      <c r="AJ65" t="s">
        <v>42</v>
      </c>
      <c r="AK65">
        <v>6.8999999999999999E-3</v>
      </c>
      <c r="AL65">
        <v>5.7999999999999996E-3</v>
      </c>
      <c r="AM65">
        <v>4.8999999999999903E-3</v>
      </c>
      <c r="AN65">
        <f t="shared" si="4"/>
        <v>5.8666666666666633E-3</v>
      </c>
      <c r="AO65">
        <f t="shared" si="5"/>
        <v>1.001665280087786E-3</v>
      </c>
      <c r="AP65">
        <f t="shared" si="3"/>
        <v>17.073840001496361</v>
      </c>
    </row>
    <row r="66" spans="30:44">
      <c r="AD66" s="2">
        <v>31</v>
      </c>
      <c r="AE66" s="2">
        <v>176</v>
      </c>
      <c r="AF66" t="s">
        <v>24</v>
      </c>
      <c r="AG66">
        <v>4096000</v>
      </c>
      <c r="AH66">
        <v>1.015625</v>
      </c>
      <c r="AI66" s="2" t="s">
        <v>21</v>
      </c>
      <c r="AJ66" t="s">
        <v>42</v>
      </c>
      <c r="AK66">
        <v>5.4999999999999997E-3</v>
      </c>
      <c r="AL66">
        <v>5.4000000000000003E-3</v>
      </c>
      <c r="AM66">
        <v>5.1999999999999998E-3</v>
      </c>
      <c r="AN66">
        <f t="shared" si="4"/>
        <v>5.3666666666666663E-3</v>
      </c>
      <c r="AO66">
        <f t="shared" si="5"/>
        <v>1.5275252316519468E-4</v>
      </c>
      <c r="AP66">
        <f t="shared" si="3"/>
        <v>2.8463203074259877</v>
      </c>
    </row>
    <row r="67" spans="30:44">
      <c r="AD67" s="2">
        <v>32</v>
      </c>
      <c r="AE67" s="2">
        <v>176</v>
      </c>
      <c r="AF67" t="s">
        <v>24</v>
      </c>
      <c r="AG67">
        <v>8192000</v>
      </c>
      <c r="AH67">
        <v>0.5078125</v>
      </c>
      <c r="AI67" s="2" t="s">
        <v>21</v>
      </c>
      <c r="AJ67" t="s">
        <v>42</v>
      </c>
      <c r="AK67">
        <v>5.4000000000000003E-3</v>
      </c>
      <c r="AL67">
        <v>5.2999999999999896E-3</v>
      </c>
      <c r="AM67">
        <v>4.5999999999999999E-3</v>
      </c>
      <c r="AN67">
        <f t="shared" si="4"/>
        <v>5.0999999999999969E-3</v>
      </c>
      <c r="AO67">
        <f t="shared" si="5"/>
        <v>4.358898943540651E-4</v>
      </c>
      <c r="AP67">
        <f t="shared" si="3"/>
        <v>8.5468606736091246</v>
      </c>
    </row>
    <row r="68" spans="30:44">
      <c r="AD68" s="1" t="s">
        <v>2</v>
      </c>
      <c r="AE68" s="1" t="s">
        <v>3</v>
      </c>
      <c r="AF68" s="1" t="s">
        <v>4</v>
      </c>
      <c r="AG68" s="1" t="s">
        <v>5</v>
      </c>
      <c r="AH68" s="1" t="s">
        <v>6</v>
      </c>
      <c r="AI68" s="1" t="s">
        <v>7</v>
      </c>
      <c r="AJ68" s="1" t="s">
        <v>8</v>
      </c>
      <c r="AK68" s="1">
        <v>1</v>
      </c>
      <c r="AL68" s="1">
        <v>2</v>
      </c>
      <c r="AM68" s="1">
        <v>3</v>
      </c>
      <c r="AN68" s="1" t="s">
        <v>9</v>
      </c>
      <c r="AO68" s="1" t="s">
        <v>11</v>
      </c>
      <c r="AP68" s="1" t="s">
        <v>13</v>
      </c>
      <c r="AQ68" s="1" t="s">
        <v>15</v>
      </c>
      <c r="AR68" s="1" t="s">
        <v>17</v>
      </c>
    </row>
    <row r="69" spans="30:44">
      <c r="AD69" s="2">
        <v>1</v>
      </c>
      <c r="AE69" s="2">
        <v>604</v>
      </c>
      <c r="AF69" t="s">
        <v>20</v>
      </c>
      <c r="AI69" s="2" t="s">
        <v>21</v>
      </c>
      <c r="AJ69" t="s">
        <v>56</v>
      </c>
      <c r="AK69">
        <v>6.1999999999999902E-3</v>
      </c>
      <c r="AL69">
        <v>5.8999999999999999E-3</v>
      </c>
      <c r="AM69">
        <v>1.38999999999999E-2</v>
      </c>
      <c r="AN69">
        <f>AVERAGE(AL69:AM69)</f>
        <v>9.8999999999999505E-3</v>
      </c>
      <c r="AO69">
        <f>STDEV(AL69:AM69)</f>
        <v>5.6568542494923098E-3</v>
      </c>
      <c r="AP69">
        <f>(AO69/AN69)*100</f>
        <v>57.139941914064018</v>
      </c>
    </row>
    <row r="70" spans="30:44">
      <c r="AD70" s="2">
        <v>2</v>
      </c>
      <c r="AE70" s="2">
        <v>604</v>
      </c>
      <c r="AF70" t="s">
        <v>20</v>
      </c>
      <c r="AI70" s="2" t="s">
        <v>21</v>
      </c>
      <c r="AJ70" t="s">
        <v>56</v>
      </c>
      <c r="AK70">
        <v>8.5000000000000006E-3</v>
      </c>
      <c r="AL70">
        <v>5.5999999999999999E-3</v>
      </c>
      <c r="AM70">
        <v>5.5999999999999999E-3</v>
      </c>
      <c r="AN70">
        <f>AVERAGE(AL70:AM70)</f>
        <v>5.5999999999999999E-3</v>
      </c>
      <c r="AO70">
        <f>STDEV(AL70:AM70)</f>
        <v>0</v>
      </c>
      <c r="AP70">
        <f t="shared" ref="AP70:AP100" si="6">(AO70/AN70)*100</f>
        <v>0</v>
      </c>
      <c r="AQ70">
        <f>AN70+(3.3*AO70)</f>
        <v>5.5999999999999999E-3</v>
      </c>
      <c r="AR70">
        <f>(AQ70-0.005)/(5*10^-6)</f>
        <v>119.99999999999997</v>
      </c>
    </row>
    <row r="71" spans="30:44">
      <c r="AD71" s="2">
        <v>3</v>
      </c>
      <c r="AE71" s="2">
        <v>176</v>
      </c>
      <c r="AF71" t="s">
        <v>24</v>
      </c>
      <c r="AG71">
        <v>1000</v>
      </c>
      <c r="AH71" s="4">
        <v>4160</v>
      </c>
      <c r="AI71" s="2" t="s">
        <v>21</v>
      </c>
      <c r="AJ71" t="s">
        <v>23</v>
      </c>
      <c r="AK71">
        <v>2.64E-2</v>
      </c>
      <c r="AL71">
        <v>2.6099999999999901E-2</v>
      </c>
      <c r="AM71">
        <v>2.4500000000000001E-2</v>
      </c>
      <c r="AN71" s="4">
        <f t="shared" ref="AN71:AN100" si="7">AVERAGE(AK71:AM71)</f>
        <v>2.5666666666666633E-2</v>
      </c>
      <c r="AO71">
        <f t="shared" ref="AO71:AO100" si="8">STDEV(AK71:AM71)</f>
        <v>1.0214368964029492E-3</v>
      </c>
      <c r="AP71">
        <f t="shared" si="6"/>
        <v>3.9796242716998074</v>
      </c>
    </row>
    <row r="72" spans="30:44">
      <c r="AD72" s="2">
        <v>4</v>
      </c>
      <c r="AE72" s="2">
        <v>176</v>
      </c>
      <c r="AF72" t="s">
        <v>24</v>
      </c>
      <c r="AG72">
        <v>2000</v>
      </c>
      <c r="AH72" s="4">
        <v>2080</v>
      </c>
      <c r="AI72" s="2" t="s">
        <v>21</v>
      </c>
      <c r="AJ72" t="s">
        <v>23</v>
      </c>
      <c r="AK72">
        <v>1.3599999999999999E-2</v>
      </c>
      <c r="AL72">
        <v>1.47E-2</v>
      </c>
      <c r="AM72">
        <v>1.49E-2</v>
      </c>
      <c r="AN72" s="4">
        <f t="shared" si="7"/>
        <v>1.4400000000000001E-2</v>
      </c>
      <c r="AO72">
        <f t="shared" si="8"/>
        <v>7.0000000000000032E-4</v>
      </c>
      <c r="AP72">
        <f t="shared" si="6"/>
        <v>4.8611111111111125</v>
      </c>
    </row>
    <row r="73" spans="30:44">
      <c r="AD73" s="2">
        <v>5</v>
      </c>
      <c r="AE73" s="2">
        <v>176</v>
      </c>
      <c r="AF73" t="s">
        <v>24</v>
      </c>
      <c r="AG73">
        <v>4000</v>
      </c>
      <c r="AH73" s="4">
        <v>1040</v>
      </c>
      <c r="AI73" s="2" t="s">
        <v>21</v>
      </c>
      <c r="AJ73" t="s">
        <v>23</v>
      </c>
      <c r="AK73">
        <v>9.7000000000000003E-3</v>
      </c>
      <c r="AL73">
        <v>9.2999999999999906E-3</v>
      </c>
      <c r="AM73">
        <v>1.04E-2</v>
      </c>
      <c r="AN73" s="4">
        <f t="shared" si="7"/>
        <v>9.7999999999999962E-3</v>
      </c>
      <c r="AO73">
        <f t="shared" si="8"/>
        <v>5.5677643628300618E-4</v>
      </c>
      <c r="AP73">
        <f t="shared" si="6"/>
        <v>5.6813922069694529</v>
      </c>
    </row>
    <row r="74" spans="30:44">
      <c r="AD74" s="2">
        <v>6</v>
      </c>
      <c r="AE74" s="2">
        <v>176</v>
      </c>
      <c r="AF74" t="s">
        <v>24</v>
      </c>
      <c r="AG74">
        <v>8000</v>
      </c>
      <c r="AH74" s="4">
        <v>520</v>
      </c>
      <c r="AI74" s="2" t="s">
        <v>21</v>
      </c>
      <c r="AJ74" t="s">
        <v>23</v>
      </c>
      <c r="AK74">
        <v>6.9999999999999897E-3</v>
      </c>
      <c r="AL74">
        <v>1.07999999999999E-2</v>
      </c>
      <c r="AM74">
        <v>8.4999999999999902E-3</v>
      </c>
      <c r="AN74" s="4">
        <f t="shared" si="7"/>
        <v>8.7666666666666258E-3</v>
      </c>
      <c r="AO74">
        <f t="shared" si="8"/>
        <v>1.9139836293273647E-3</v>
      </c>
      <c r="AP74">
        <f t="shared" si="6"/>
        <v>21.832512882061298</v>
      </c>
    </row>
    <row r="75" spans="30:44">
      <c r="AD75" s="2">
        <v>7</v>
      </c>
      <c r="AE75" s="2">
        <v>176</v>
      </c>
      <c r="AF75" t="s">
        <v>24</v>
      </c>
      <c r="AG75">
        <v>16000</v>
      </c>
      <c r="AH75" s="4">
        <v>260</v>
      </c>
      <c r="AI75" s="2" t="s">
        <v>21</v>
      </c>
      <c r="AJ75" t="s">
        <v>23</v>
      </c>
      <c r="AK75">
        <v>6.1000000000000004E-3</v>
      </c>
      <c r="AL75">
        <v>5.6999999999999898E-3</v>
      </c>
      <c r="AM75">
        <v>6.3E-3</v>
      </c>
      <c r="AN75" s="4">
        <f t="shared" si="7"/>
        <v>6.0333333333333307E-3</v>
      </c>
      <c r="AO75">
        <f t="shared" si="8"/>
        <v>3.0550504633039495E-4</v>
      </c>
      <c r="AP75">
        <f t="shared" si="6"/>
        <v>5.0636195524374878</v>
      </c>
    </row>
    <row r="76" spans="30:44">
      <c r="AD76" s="2">
        <v>8</v>
      </c>
      <c r="AE76" s="2">
        <v>176</v>
      </c>
      <c r="AF76" t="s">
        <v>24</v>
      </c>
      <c r="AG76">
        <v>32000</v>
      </c>
      <c r="AH76" s="4">
        <v>130</v>
      </c>
      <c r="AI76" s="2" t="s">
        <v>21</v>
      </c>
      <c r="AJ76" t="s">
        <v>23</v>
      </c>
      <c r="AK76">
        <v>5.6999999999999898E-3</v>
      </c>
      <c r="AL76">
        <v>5.5999999999999999E-3</v>
      </c>
      <c r="AM76">
        <v>5.4999999999999901E-3</v>
      </c>
      <c r="AN76" s="4">
        <f t="shared" si="7"/>
        <v>5.5999999999999939E-3</v>
      </c>
      <c r="AO76">
        <f t="shared" si="8"/>
        <v>9.9999999999999829E-5</v>
      </c>
      <c r="AP76">
        <f t="shared" si="6"/>
        <v>1.7857142857142845</v>
      </c>
    </row>
    <row r="77" spans="30:44">
      <c r="AD77" s="2">
        <v>9</v>
      </c>
      <c r="AE77" s="2">
        <v>176</v>
      </c>
      <c r="AF77" t="s">
        <v>24</v>
      </c>
      <c r="AG77">
        <v>64000</v>
      </c>
      <c r="AH77" s="4">
        <v>65</v>
      </c>
      <c r="AI77" s="2" t="s">
        <v>21</v>
      </c>
      <c r="AJ77" t="s">
        <v>23</v>
      </c>
      <c r="AK77">
        <v>5.1000000000000004E-3</v>
      </c>
      <c r="AL77">
        <v>5.1000000000000004E-3</v>
      </c>
      <c r="AM77">
        <v>5.4999999999999997E-3</v>
      </c>
      <c r="AN77" s="4">
        <f t="shared" si="7"/>
        <v>5.2333333333333329E-3</v>
      </c>
      <c r="AO77">
        <f t="shared" si="8"/>
        <v>2.3094010767584991E-4</v>
      </c>
      <c r="AP77">
        <f t="shared" si="6"/>
        <v>4.412868299538534</v>
      </c>
    </row>
    <row r="78" spans="30:44">
      <c r="AD78" s="2">
        <v>10</v>
      </c>
      <c r="AE78" s="2">
        <v>176</v>
      </c>
      <c r="AF78" t="s">
        <v>24</v>
      </c>
      <c r="AG78">
        <v>128000</v>
      </c>
      <c r="AH78">
        <v>32.5</v>
      </c>
      <c r="AI78" s="2" t="s">
        <v>21</v>
      </c>
      <c r="AJ78" t="s">
        <v>23</v>
      </c>
      <c r="AK78">
        <v>4.9999999999999897E-3</v>
      </c>
      <c r="AL78">
        <v>5.2999999999999896E-3</v>
      </c>
      <c r="AM78">
        <v>7.5999999999999896E-3</v>
      </c>
      <c r="AN78">
        <f t="shared" si="7"/>
        <v>5.9666666666666557E-3</v>
      </c>
      <c r="AO78">
        <f t="shared" si="8"/>
        <v>1.4224392195567911E-3</v>
      </c>
      <c r="AP78">
        <f t="shared" si="6"/>
        <v>23.839763456259114</v>
      </c>
    </row>
    <row r="79" spans="30:44">
      <c r="AD79" s="2">
        <v>11</v>
      </c>
      <c r="AE79" s="2">
        <v>176</v>
      </c>
      <c r="AF79" t="s">
        <v>24</v>
      </c>
      <c r="AG79">
        <v>256000</v>
      </c>
      <c r="AH79">
        <v>16.25</v>
      </c>
      <c r="AI79" s="2" t="s">
        <v>21</v>
      </c>
      <c r="AJ79" t="s">
        <v>23</v>
      </c>
      <c r="AK79">
        <v>5.7000000000000002E-3</v>
      </c>
      <c r="AL79">
        <v>5.2999999999999896E-3</v>
      </c>
      <c r="AM79">
        <v>5.4999999999999901E-3</v>
      </c>
      <c r="AN79">
        <f t="shared" si="7"/>
        <v>5.4999999999999936E-3</v>
      </c>
      <c r="AO79">
        <f t="shared" si="8"/>
        <v>2.000000000000053E-4</v>
      </c>
      <c r="AP79">
        <f t="shared" si="6"/>
        <v>3.6363636363637366</v>
      </c>
    </row>
    <row r="80" spans="30:44">
      <c r="AD80" s="2">
        <v>12</v>
      </c>
      <c r="AE80" s="2">
        <v>176</v>
      </c>
      <c r="AF80" t="s">
        <v>24</v>
      </c>
      <c r="AG80">
        <v>512000</v>
      </c>
      <c r="AH80">
        <v>8.125</v>
      </c>
      <c r="AI80" s="2" t="s">
        <v>21</v>
      </c>
      <c r="AJ80" t="s">
        <v>23</v>
      </c>
      <c r="AK80">
        <v>5.4999999999999901E-3</v>
      </c>
      <c r="AL80">
        <v>5.2999999999999896E-3</v>
      </c>
      <c r="AM80">
        <v>3.4999999999999901E-3</v>
      </c>
      <c r="AN80">
        <f t="shared" si="7"/>
        <v>4.766666666666656E-3</v>
      </c>
      <c r="AO80">
        <f t="shared" si="8"/>
        <v>1.1015141094572202E-3</v>
      </c>
      <c r="AP80">
        <f t="shared" si="6"/>
        <v>23.108687610990685</v>
      </c>
    </row>
    <row r="81" spans="30:44">
      <c r="AD81" s="2">
        <v>13</v>
      </c>
      <c r="AE81" s="2">
        <v>176</v>
      </c>
      <c r="AF81" t="s">
        <v>24</v>
      </c>
      <c r="AG81">
        <v>1024000</v>
      </c>
      <c r="AH81">
        <v>4.0625</v>
      </c>
      <c r="AI81" s="2" t="s">
        <v>21</v>
      </c>
      <c r="AJ81" t="s">
        <v>23</v>
      </c>
      <c r="AK81">
        <v>5.7999999999999996E-3</v>
      </c>
      <c r="AL81">
        <v>5.1999999999999902E-3</v>
      </c>
      <c r="AM81">
        <v>5.5999999999999904E-3</v>
      </c>
      <c r="AN81">
        <f t="shared" si="7"/>
        <v>5.5333333333333267E-3</v>
      </c>
      <c r="AO81">
        <f t="shared" si="8"/>
        <v>3.0550504633039343E-4</v>
      </c>
      <c r="AP81">
        <f t="shared" si="6"/>
        <v>5.5211755360914543</v>
      </c>
    </row>
    <row r="82" spans="30:44">
      <c r="AD82" s="2">
        <v>14</v>
      </c>
      <c r="AE82" s="2">
        <v>176</v>
      </c>
      <c r="AF82" t="s">
        <v>24</v>
      </c>
      <c r="AG82">
        <v>2048000</v>
      </c>
      <c r="AH82">
        <v>2.03125</v>
      </c>
      <c r="AI82" s="2" t="s">
        <v>21</v>
      </c>
      <c r="AJ82" t="s">
        <v>23</v>
      </c>
      <c r="AK82">
        <v>5.6999999999999898E-3</v>
      </c>
      <c r="AL82">
        <v>5.4999999999999997E-3</v>
      </c>
      <c r="AM82">
        <v>5.1999999999999998E-3</v>
      </c>
      <c r="AN82">
        <f t="shared" si="7"/>
        <v>5.4666666666666639E-3</v>
      </c>
      <c r="AO82">
        <f t="shared" si="8"/>
        <v>2.5166114784235368E-4</v>
      </c>
      <c r="AP82">
        <f t="shared" si="6"/>
        <v>4.6035575824820816</v>
      </c>
    </row>
    <row r="83" spans="30:44">
      <c r="AD83" s="2">
        <v>15</v>
      </c>
      <c r="AE83" s="2">
        <v>176</v>
      </c>
      <c r="AF83" t="s">
        <v>24</v>
      </c>
      <c r="AG83">
        <v>4096000</v>
      </c>
      <c r="AH83">
        <v>1.015625</v>
      </c>
      <c r="AI83" s="2" t="s">
        <v>21</v>
      </c>
      <c r="AJ83" t="s">
        <v>23</v>
      </c>
      <c r="AK83">
        <v>7.3999999999999899E-3</v>
      </c>
      <c r="AL83">
        <v>8.6999999999999994E-3</v>
      </c>
      <c r="AM83">
        <v>5.5999999999999904E-3</v>
      </c>
      <c r="AN83">
        <f t="shared" si="7"/>
        <v>7.2333333333333269E-3</v>
      </c>
      <c r="AO83">
        <f t="shared" si="8"/>
        <v>1.5567059238447531E-3</v>
      </c>
      <c r="AP83">
        <f t="shared" si="6"/>
        <v>21.521280053153287</v>
      </c>
    </row>
    <row r="84" spans="30:44">
      <c r="AD84" s="2">
        <v>16</v>
      </c>
      <c r="AE84" s="2">
        <v>176</v>
      </c>
      <c r="AF84" t="s">
        <v>24</v>
      </c>
      <c r="AG84">
        <v>8192000</v>
      </c>
      <c r="AH84">
        <v>0.5078125</v>
      </c>
      <c r="AI84" s="2" t="s">
        <v>21</v>
      </c>
      <c r="AJ84" t="s">
        <v>23</v>
      </c>
      <c r="AK84">
        <v>4.1999999999999902E-3</v>
      </c>
      <c r="AL84">
        <v>1.0200000000000001E-2</v>
      </c>
      <c r="AM84">
        <v>1.14E-2</v>
      </c>
      <c r="AN84">
        <f t="shared" si="7"/>
        <v>8.5999999999999965E-3</v>
      </c>
      <c r="AO84">
        <f t="shared" si="8"/>
        <v>3.8574603043971881E-3</v>
      </c>
      <c r="AP84">
        <f t="shared" si="6"/>
        <v>44.854189586013831</v>
      </c>
    </row>
    <row r="85" spans="30:44">
      <c r="AD85" s="2">
        <v>17</v>
      </c>
      <c r="AE85" s="2">
        <v>604</v>
      </c>
      <c r="AF85" t="s">
        <v>20</v>
      </c>
      <c r="AI85" s="2" t="s">
        <v>21</v>
      </c>
      <c r="AJ85" t="s">
        <v>57</v>
      </c>
      <c r="AK85">
        <v>1.14E-2</v>
      </c>
      <c r="AL85">
        <v>1.1199999999999899E-2</v>
      </c>
      <c r="AM85">
        <v>1.0099999999999901E-2</v>
      </c>
      <c r="AN85">
        <f t="shared" si="7"/>
        <v>1.0899999999999932E-2</v>
      </c>
      <c r="AO85">
        <f t="shared" si="8"/>
        <v>7.0000000000003534E-4</v>
      </c>
      <c r="AP85">
        <f t="shared" si="6"/>
        <v>6.4220183486242171</v>
      </c>
      <c r="AQ85">
        <f>AN85+(3.3*AO85)</f>
        <v>1.3210000000000048E-2</v>
      </c>
      <c r="AR85">
        <f>(AQ85-0.0058)/(7*10^-6)</f>
        <v>1058.5714285714355</v>
      </c>
    </row>
    <row r="86" spans="30:44">
      <c r="AD86" s="2">
        <v>18</v>
      </c>
      <c r="AE86" s="2">
        <v>604</v>
      </c>
      <c r="AF86" t="s">
        <v>20</v>
      </c>
      <c r="AI86" s="2" t="s">
        <v>21</v>
      </c>
      <c r="AJ86" t="s">
        <v>42</v>
      </c>
      <c r="AK86">
        <v>8.5000000000000006E-3</v>
      </c>
      <c r="AL86">
        <v>7.4999999999999997E-3</v>
      </c>
      <c r="AM86">
        <v>1.66E-2</v>
      </c>
      <c r="AN86">
        <f t="shared" si="7"/>
        <v>1.0866666666666669E-2</v>
      </c>
      <c r="AO86">
        <f t="shared" si="8"/>
        <v>4.9903239707791815E-3</v>
      </c>
      <c r="AP86">
        <f t="shared" si="6"/>
        <v>45.923226724961786</v>
      </c>
    </row>
    <row r="87" spans="30:44">
      <c r="AD87" s="2">
        <v>19</v>
      </c>
      <c r="AE87" s="2">
        <v>176</v>
      </c>
      <c r="AF87" t="s">
        <v>24</v>
      </c>
      <c r="AG87">
        <v>1000</v>
      </c>
      <c r="AH87" s="4">
        <v>4160</v>
      </c>
      <c r="AI87" s="2" t="s">
        <v>21</v>
      </c>
      <c r="AJ87" t="s">
        <v>42</v>
      </c>
      <c r="AK87">
        <v>3.3099999999999997E-2</v>
      </c>
      <c r="AL87">
        <v>3.27E-2</v>
      </c>
      <c r="AM87">
        <v>3.4500000000000003E-2</v>
      </c>
      <c r="AN87" s="4">
        <f t="shared" si="7"/>
        <v>3.3433333333333336E-2</v>
      </c>
      <c r="AO87">
        <f t="shared" si="8"/>
        <v>9.4516312525052377E-4</v>
      </c>
      <c r="AP87">
        <f t="shared" si="6"/>
        <v>2.8270083506994723</v>
      </c>
    </row>
    <row r="88" spans="30:44">
      <c r="AD88" s="2">
        <v>20</v>
      </c>
      <c r="AE88" s="2">
        <v>176</v>
      </c>
      <c r="AF88" t="s">
        <v>24</v>
      </c>
      <c r="AG88">
        <v>2000</v>
      </c>
      <c r="AH88" s="4">
        <v>2080</v>
      </c>
      <c r="AI88" s="2" t="s">
        <v>21</v>
      </c>
      <c r="AJ88" t="s">
        <v>42</v>
      </c>
      <c r="AK88">
        <v>1.83E-2</v>
      </c>
      <c r="AL88">
        <v>1.8599999999999998E-2</v>
      </c>
      <c r="AM88">
        <v>2.2800000000000001E-2</v>
      </c>
      <c r="AN88" s="4">
        <f t="shared" si="7"/>
        <v>1.9900000000000001E-2</v>
      </c>
      <c r="AO88">
        <f t="shared" si="8"/>
        <v>2.5159491250818255E-3</v>
      </c>
      <c r="AP88">
        <f t="shared" si="6"/>
        <v>12.642960427546862</v>
      </c>
    </row>
    <row r="89" spans="30:44">
      <c r="AD89" s="2">
        <v>21</v>
      </c>
      <c r="AE89" s="2">
        <v>176</v>
      </c>
      <c r="AF89" t="s">
        <v>24</v>
      </c>
      <c r="AG89">
        <v>4000</v>
      </c>
      <c r="AH89" s="4">
        <v>1040</v>
      </c>
      <c r="AI89" s="2" t="s">
        <v>21</v>
      </c>
      <c r="AJ89" t="s">
        <v>42</v>
      </c>
      <c r="AK89">
        <v>1.3100000000000001E-2</v>
      </c>
      <c r="AL89">
        <v>1.22999999999999E-2</v>
      </c>
      <c r="AM89">
        <v>1.29E-2</v>
      </c>
      <c r="AN89" s="4">
        <f t="shared" si="7"/>
        <v>1.2766666666666635E-2</v>
      </c>
      <c r="AO89">
        <f t="shared" si="8"/>
        <v>4.1633319989328304E-4</v>
      </c>
      <c r="AP89">
        <f t="shared" si="6"/>
        <v>3.2610955605218073</v>
      </c>
    </row>
    <row r="90" spans="30:44">
      <c r="AD90" s="2">
        <v>22</v>
      </c>
      <c r="AE90" s="2">
        <v>176</v>
      </c>
      <c r="AF90" t="s">
        <v>24</v>
      </c>
      <c r="AG90">
        <v>8000</v>
      </c>
      <c r="AH90" s="4">
        <v>520</v>
      </c>
      <c r="AI90" s="2" t="s">
        <v>21</v>
      </c>
      <c r="AJ90" t="s">
        <v>42</v>
      </c>
      <c r="AK90">
        <v>9.1000000000000004E-3</v>
      </c>
      <c r="AL90">
        <v>8.6E-3</v>
      </c>
      <c r="AM90">
        <v>8.6999999999999994E-3</v>
      </c>
      <c r="AN90" s="4">
        <f t="shared" si="7"/>
        <v>8.8000000000000005E-3</v>
      </c>
      <c r="AO90">
        <f t="shared" si="8"/>
        <v>2.6457513110645942E-4</v>
      </c>
      <c r="AP90">
        <f t="shared" si="6"/>
        <v>3.0065355807552203</v>
      </c>
    </row>
    <row r="91" spans="30:44">
      <c r="AD91" s="2">
        <v>23</v>
      </c>
      <c r="AE91" s="2">
        <v>176</v>
      </c>
      <c r="AF91" t="s">
        <v>24</v>
      </c>
      <c r="AG91">
        <v>16000</v>
      </c>
      <c r="AH91" s="4">
        <v>260</v>
      </c>
      <c r="AI91" s="2" t="s">
        <v>21</v>
      </c>
      <c r="AJ91" t="s">
        <v>42</v>
      </c>
      <c r="AK91">
        <v>7.3999999999999899E-3</v>
      </c>
      <c r="AL91">
        <v>8.9999999999999993E-3</v>
      </c>
      <c r="AM91">
        <v>6.7999999999999996E-3</v>
      </c>
      <c r="AN91" s="4">
        <f t="shared" si="7"/>
        <v>7.7333333333333308E-3</v>
      </c>
      <c r="AO91">
        <f t="shared" si="8"/>
        <v>1.1372481406154665E-3</v>
      </c>
      <c r="AP91">
        <f t="shared" si="6"/>
        <v>14.705794921751728</v>
      </c>
    </row>
    <row r="92" spans="30:44">
      <c r="AD92" s="2">
        <v>24</v>
      </c>
      <c r="AE92" s="2">
        <v>176</v>
      </c>
      <c r="AF92" t="s">
        <v>24</v>
      </c>
      <c r="AG92">
        <v>32000</v>
      </c>
      <c r="AH92" s="4">
        <v>130</v>
      </c>
      <c r="AI92" s="2" t="s">
        <v>21</v>
      </c>
      <c r="AJ92" t="s">
        <v>42</v>
      </c>
      <c r="AK92">
        <v>8.1999999999999903E-3</v>
      </c>
      <c r="AL92">
        <v>6.1000000000000004E-3</v>
      </c>
      <c r="AM92">
        <v>5.7999999999999996E-3</v>
      </c>
      <c r="AN92" s="4">
        <f t="shared" si="7"/>
        <v>6.6999999999999968E-3</v>
      </c>
      <c r="AO92">
        <f t="shared" si="8"/>
        <v>1.3076696830621965E-3</v>
      </c>
      <c r="AP92">
        <f t="shared" si="6"/>
        <v>19.517457956152196</v>
      </c>
    </row>
    <row r="93" spans="30:44">
      <c r="AD93" s="2">
        <v>25</v>
      </c>
      <c r="AE93" s="2">
        <v>176</v>
      </c>
      <c r="AF93" t="s">
        <v>24</v>
      </c>
      <c r="AG93">
        <v>64000</v>
      </c>
      <c r="AH93">
        <v>65</v>
      </c>
      <c r="AI93" s="2" t="s">
        <v>21</v>
      </c>
      <c r="AJ93" t="s">
        <v>42</v>
      </c>
      <c r="AK93">
        <v>7.6999999999999898E-3</v>
      </c>
      <c r="AL93">
        <v>8.8999999999999895E-3</v>
      </c>
      <c r="AM93">
        <v>8.6999999999999994E-3</v>
      </c>
      <c r="AN93">
        <f t="shared" si="7"/>
        <v>8.4333333333333257E-3</v>
      </c>
      <c r="AO93">
        <f t="shared" si="8"/>
        <v>6.4291005073286551E-4</v>
      </c>
      <c r="AP93">
        <f t="shared" si="6"/>
        <v>7.6234393367533526</v>
      </c>
    </row>
    <row r="94" spans="30:44">
      <c r="AD94" s="2">
        <v>26</v>
      </c>
      <c r="AE94" s="2">
        <v>176</v>
      </c>
      <c r="AF94" t="s">
        <v>24</v>
      </c>
      <c r="AG94">
        <v>128000</v>
      </c>
      <c r="AH94">
        <v>32.5</v>
      </c>
      <c r="AI94" s="2" t="s">
        <v>21</v>
      </c>
      <c r="AJ94" t="s">
        <v>42</v>
      </c>
      <c r="AK94">
        <v>6.9999999999999897E-3</v>
      </c>
      <c r="AL94">
        <v>7.6E-3</v>
      </c>
      <c r="AM94">
        <v>8.3999999999999908E-3</v>
      </c>
      <c r="AN94">
        <f t="shared" si="7"/>
        <v>7.6666666666666593E-3</v>
      </c>
      <c r="AO94">
        <f t="shared" si="8"/>
        <v>7.0237691685684934E-4</v>
      </c>
      <c r="AP94">
        <f t="shared" si="6"/>
        <v>9.1614380459589118</v>
      </c>
    </row>
    <row r="95" spans="30:44">
      <c r="AD95" s="2">
        <v>27</v>
      </c>
      <c r="AE95" s="2">
        <v>176</v>
      </c>
      <c r="AF95" t="s">
        <v>24</v>
      </c>
      <c r="AG95">
        <v>256000</v>
      </c>
      <c r="AH95">
        <v>16.25</v>
      </c>
      <c r="AI95" s="2" t="s">
        <v>21</v>
      </c>
      <c r="AJ95" t="s">
        <v>42</v>
      </c>
      <c r="AK95">
        <v>6.9999999999999897E-3</v>
      </c>
      <c r="AL95">
        <v>7.1999999999999903E-3</v>
      </c>
      <c r="AM95">
        <v>8.5000000000000006E-3</v>
      </c>
      <c r="AN95">
        <f t="shared" si="7"/>
        <v>7.5666666666666599E-3</v>
      </c>
      <c r="AO95">
        <f t="shared" si="8"/>
        <v>8.1445278152471388E-4</v>
      </c>
      <c r="AP95">
        <f t="shared" si="6"/>
        <v>10.763693147903718</v>
      </c>
    </row>
    <row r="96" spans="30:44">
      <c r="AD96" s="2">
        <v>28</v>
      </c>
      <c r="AE96" s="2">
        <v>176</v>
      </c>
      <c r="AF96" t="s">
        <v>24</v>
      </c>
      <c r="AG96">
        <v>512000</v>
      </c>
      <c r="AH96">
        <v>8.125</v>
      </c>
      <c r="AI96" s="2" t="s">
        <v>21</v>
      </c>
      <c r="AJ96" t="s">
        <v>42</v>
      </c>
      <c r="AK96">
        <v>6.4000000000000003E-3</v>
      </c>
      <c r="AL96">
        <v>6.6E-3</v>
      </c>
      <c r="AM96">
        <v>6.4999999999999997E-3</v>
      </c>
      <c r="AN96">
        <f t="shared" si="7"/>
        <v>6.4999999999999997E-3</v>
      </c>
      <c r="AO96">
        <f t="shared" si="8"/>
        <v>9.9999999999999842E-5</v>
      </c>
      <c r="AP96">
        <f t="shared" si="6"/>
        <v>1.5384615384615361</v>
      </c>
    </row>
    <row r="97" spans="30:42">
      <c r="AD97" s="2">
        <v>29</v>
      </c>
      <c r="AE97" s="2">
        <v>176</v>
      </c>
      <c r="AF97" t="s">
        <v>24</v>
      </c>
      <c r="AG97">
        <v>1024000</v>
      </c>
      <c r="AH97">
        <v>4.0625</v>
      </c>
      <c r="AI97" s="2" t="s">
        <v>21</v>
      </c>
      <c r="AJ97" t="s">
        <v>42</v>
      </c>
      <c r="AK97">
        <v>5.8999999999999999E-3</v>
      </c>
      <c r="AL97">
        <v>4.4000000000000003E-3</v>
      </c>
      <c r="AM97">
        <v>7.1999999999999903E-3</v>
      </c>
      <c r="AN97">
        <f t="shared" si="7"/>
        <v>5.8333333333333301E-3</v>
      </c>
      <c r="AO97">
        <f t="shared" si="8"/>
        <v>1.401189970465575E-3</v>
      </c>
      <c r="AP97">
        <f t="shared" si="6"/>
        <v>24.020399493695585</v>
      </c>
    </row>
    <row r="98" spans="30:42">
      <c r="AD98" s="2">
        <v>30</v>
      </c>
      <c r="AE98" s="2">
        <v>176</v>
      </c>
      <c r="AF98" t="s">
        <v>24</v>
      </c>
      <c r="AG98">
        <v>2048000</v>
      </c>
      <c r="AH98">
        <v>2.03125</v>
      </c>
      <c r="AI98" s="2" t="s">
        <v>21</v>
      </c>
      <c r="AJ98" t="s">
        <v>42</v>
      </c>
      <c r="AK98">
        <v>6.1000000000000004E-3</v>
      </c>
      <c r="AL98">
        <v>6.6999999999999898E-3</v>
      </c>
      <c r="AM98">
        <v>5.6999999999999898E-3</v>
      </c>
      <c r="AN98">
        <f t="shared" si="7"/>
        <v>6.1666666666666606E-3</v>
      </c>
      <c r="AO98">
        <f t="shared" si="8"/>
        <v>5.0332229568471592E-4</v>
      </c>
      <c r="AP98">
        <f t="shared" si="6"/>
        <v>8.1619831732656714</v>
      </c>
    </row>
    <row r="99" spans="30:42">
      <c r="AD99" s="2">
        <v>31</v>
      </c>
      <c r="AE99" s="2">
        <v>176</v>
      </c>
      <c r="AF99" t="s">
        <v>24</v>
      </c>
      <c r="AG99">
        <v>4096000</v>
      </c>
      <c r="AH99">
        <v>1.015625</v>
      </c>
      <c r="AI99" s="2" t="s">
        <v>21</v>
      </c>
      <c r="AJ99" t="s">
        <v>42</v>
      </c>
      <c r="AK99">
        <v>5.4999999999999901E-3</v>
      </c>
      <c r="AL99">
        <v>6.3E-3</v>
      </c>
      <c r="AM99">
        <v>7.3000000000000001E-3</v>
      </c>
      <c r="AN99">
        <f t="shared" si="7"/>
        <v>6.3666666666666637E-3</v>
      </c>
      <c r="AO99">
        <f t="shared" si="8"/>
        <v>9.0184995056458367E-4</v>
      </c>
      <c r="AP99">
        <f t="shared" si="6"/>
        <v>14.165182469600799</v>
      </c>
    </row>
    <row r="100" spans="30:42">
      <c r="AD100" s="2">
        <v>32</v>
      </c>
      <c r="AE100" s="2">
        <v>176</v>
      </c>
      <c r="AF100" t="s">
        <v>24</v>
      </c>
      <c r="AG100">
        <v>8192000</v>
      </c>
      <c r="AH100">
        <v>0.5078125</v>
      </c>
      <c r="AI100" s="2" t="s">
        <v>21</v>
      </c>
      <c r="AJ100" t="s">
        <v>42</v>
      </c>
      <c r="AK100">
        <v>5.7000000000000002E-3</v>
      </c>
      <c r="AL100">
        <v>7.1999999999999903E-3</v>
      </c>
      <c r="AM100">
        <v>6.7000000000000002E-3</v>
      </c>
      <c r="AN100">
        <f t="shared" si="7"/>
        <v>6.5333333333333311E-3</v>
      </c>
      <c r="AO100">
        <f t="shared" si="8"/>
        <v>7.6376261582596896E-4</v>
      </c>
      <c r="AP100">
        <f t="shared" si="6"/>
        <v>11.690244119785245</v>
      </c>
    </row>
  </sheetData>
  <phoneticPr fontId="4"/>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24"/>
  <sheetViews>
    <sheetView tabSelected="1" topLeftCell="G1" zoomScale="220" zoomScaleNormal="220" workbookViewId="0">
      <selection activeCell="S21" sqref="S21"/>
    </sheetView>
  </sheetViews>
  <sheetFormatPr defaultRowHeight="10.5"/>
  <cols>
    <col min="1" max="1" width="15.83203125" bestFit="1" customWidth="1"/>
    <col min="10" max="10" width="14.5" bestFit="1" customWidth="1"/>
    <col min="11" max="11" width="12.33203125" bestFit="1" customWidth="1"/>
    <col min="12" max="12" width="12.1640625" bestFit="1" customWidth="1"/>
    <col min="13" max="13" width="14.1640625" bestFit="1" customWidth="1"/>
    <col min="15" max="17" width="13.33203125" bestFit="1" customWidth="1"/>
    <col min="18" max="18" width="14.1640625" bestFit="1" customWidth="1"/>
    <col min="19" max="19" width="14.83203125" bestFit="1" customWidth="1"/>
    <col min="20" max="20" width="13.33203125" bestFit="1" customWidth="1"/>
  </cols>
  <sheetData>
    <row r="1" spans="1:20">
      <c r="A1" t="s">
        <v>25</v>
      </c>
    </row>
    <row r="2" spans="1:20">
      <c r="A2" t="s">
        <v>17</v>
      </c>
      <c r="B2">
        <v>1</v>
      </c>
      <c r="C2">
        <v>2</v>
      </c>
      <c r="D2">
        <v>3</v>
      </c>
      <c r="E2" s="5" t="s">
        <v>27</v>
      </c>
      <c r="F2" s="5" t="s">
        <v>11</v>
      </c>
      <c r="G2" t="s">
        <v>13</v>
      </c>
    </row>
    <row r="3" spans="1:20">
      <c r="A3" t="s">
        <v>29</v>
      </c>
      <c r="B3">
        <v>1100.0357133746775</v>
      </c>
      <c r="C3">
        <v>1313.3809511662378</v>
      </c>
      <c r="D3">
        <v>119.99999999999997</v>
      </c>
      <c r="E3" s="5">
        <f>AVERAGE(B3:D3)</f>
        <v>844.47222151363837</v>
      </c>
      <c r="F3" s="5">
        <f>STDEV(B3:D3)</f>
        <v>636.41499623340439</v>
      </c>
      <c r="G3">
        <f>(F3/E3)*100</f>
        <v>75.362454799601267</v>
      </c>
    </row>
    <row r="4" spans="1:20">
      <c r="A4" t="s">
        <v>31</v>
      </c>
      <c r="B4">
        <v>553.50728075007828</v>
      </c>
      <c r="C4">
        <v>1060.8015837092271</v>
      </c>
      <c r="D4">
        <v>1058.5714285714355</v>
      </c>
      <c r="E4" s="5">
        <f>AVERAGE(B4:D4)</f>
        <v>890.96009767691373</v>
      </c>
      <c r="F4" s="5">
        <f>STDEV(B4:D4)</f>
        <v>292.24483936739853</v>
      </c>
      <c r="G4">
        <f>(F4/E4)*100</f>
        <v>32.801114228279886</v>
      </c>
      <c r="K4" s="6" t="s">
        <v>17</v>
      </c>
      <c r="L4" s="6"/>
      <c r="M4" s="6"/>
      <c r="N4" s="6"/>
      <c r="O4" s="6"/>
      <c r="P4" s="7" t="s">
        <v>65</v>
      </c>
      <c r="Q4" s="7"/>
      <c r="R4" s="7"/>
      <c r="S4" s="7"/>
      <c r="T4" s="7"/>
    </row>
    <row r="5" spans="1:20">
      <c r="K5" t="s">
        <v>78</v>
      </c>
      <c r="L5" t="s">
        <v>79</v>
      </c>
      <c r="M5" t="s">
        <v>80</v>
      </c>
      <c r="N5" t="s">
        <v>81</v>
      </c>
      <c r="O5" t="s">
        <v>82</v>
      </c>
      <c r="P5" t="s">
        <v>25</v>
      </c>
      <c r="Q5" t="s">
        <v>59</v>
      </c>
      <c r="R5" t="s">
        <v>60</v>
      </c>
      <c r="S5" t="s">
        <v>63</v>
      </c>
      <c r="T5" t="s">
        <v>64</v>
      </c>
    </row>
    <row r="6" spans="1:20">
      <c r="A6" t="s">
        <v>59</v>
      </c>
      <c r="J6" t="s">
        <v>29</v>
      </c>
      <c r="K6">
        <v>844.47222151363837</v>
      </c>
      <c r="L6">
        <v>565.64916496718797</v>
      </c>
      <c r="M6">
        <v>299.32079737396731</v>
      </c>
      <c r="N6">
        <v>357.17499839275524</v>
      </c>
      <c r="O6">
        <v>689.77430000000004</v>
      </c>
      <c r="P6">
        <v>636.41499623340439</v>
      </c>
      <c r="Q6">
        <v>288.96755652676813</v>
      </c>
      <c r="R6">
        <v>95.540573342888408</v>
      </c>
      <c r="S6">
        <v>92.387931388666345</v>
      </c>
      <c r="T6">
        <v>92.662430000000001</v>
      </c>
    </row>
    <row r="7" spans="1:20">
      <c r="A7" t="s">
        <v>17</v>
      </c>
      <c r="B7">
        <v>1</v>
      </c>
      <c r="C7">
        <v>2</v>
      </c>
      <c r="D7">
        <v>3</v>
      </c>
      <c r="E7" s="5" t="s">
        <v>27</v>
      </c>
      <c r="F7" s="5" t="s">
        <v>11</v>
      </c>
      <c r="G7" t="s">
        <v>13</v>
      </c>
      <c r="J7" t="s">
        <v>31</v>
      </c>
      <c r="K7">
        <v>890.96009767691373</v>
      </c>
      <c r="L7">
        <v>397.93956788072074</v>
      </c>
      <c r="M7">
        <v>164.92452509740653</v>
      </c>
      <c r="N7">
        <v>145.72238389919457</v>
      </c>
      <c r="O7">
        <v>330.62560000000002</v>
      </c>
      <c r="P7">
        <v>292.24483936739853</v>
      </c>
      <c r="Q7">
        <v>216.87079304472198</v>
      </c>
      <c r="R7">
        <v>153.50282813441564</v>
      </c>
      <c r="S7">
        <v>43.214862556360728</v>
      </c>
      <c r="T7">
        <v>199.5094</v>
      </c>
    </row>
    <row r="8" spans="1:20">
      <c r="A8" t="s">
        <v>29</v>
      </c>
      <c r="B8">
        <v>881.12030000000004</v>
      </c>
      <c r="C8">
        <v>502.04500000000002</v>
      </c>
      <c r="D8">
        <v>313.7821949015638</v>
      </c>
      <c r="E8" s="5">
        <f>AVERAGE(B8:D8)</f>
        <v>565.64916496718797</v>
      </c>
      <c r="F8" s="5">
        <f>STDEV(B8:D8)</f>
        <v>288.96755652676813</v>
      </c>
      <c r="G8">
        <f>(F8/E8)*100</f>
        <v>51.086004262647592</v>
      </c>
    </row>
    <row r="9" spans="1:20">
      <c r="A9" t="s">
        <v>31</v>
      </c>
      <c r="B9">
        <v>184.28569999999999</v>
      </c>
      <c r="C9">
        <v>391.64285517480187</v>
      </c>
      <c r="D9">
        <v>617.8901484673604</v>
      </c>
      <c r="E9" s="5">
        <f>AVERAGE(B9:D9)</f>
        <v>397.93956788072074</v>
      </c>
      <c r="F9" s="5">
        <f>STDEV(B9:D9)</f>
        <v>216.87079304472198</v>
      </c>
      <c r="G9">
        <f>(F9/E9)*100</f>
        <v>54.498424019429827</v>
      </c>
    </row>
    <row r="11" spans="1:20">
      <c r="A11" t="s">
        <v>60</v>
      </c>
    </row>
    <row r="12" spans="1:20">
      <c r="A12" t="s">
        <v>17</v>
      </c>
      <c r="B12">
        <v>1</v>
      </c>
      <c r="C12">
        <v>2</v>
      </c>
      <c r="D12">
        <v>3</v>
      </c>
      <c r="E12" s="5" t="s">
        <v>27</v>
      </c>
      <c r="F12" s="5" t="s">
        <v>58</v>
      </c>
      <c r="G12" t="s">
        <v>13</v>
      </c>
    </row>
    <row r="13" spans="1:20">
      <c r="A13" t="s">
        <v>61</v>
      </c>
      <c r="B13">
        <v>344.50207586023055</v>
      </c>
      <c r="C13">
        <v>363.8908729652602</v>
      </c>
      <c r="D13">
        <v>189.56944329641112</v>
      </c>
      <c r="E13" s="5">
        <f>AVERAGE(B13:D13)</f>
        <v>299.32079737396731</v>
      </c>
      <c r="F13" s="5">
        <f>STDEV(B13:D13)</f>
        <v>95.540573342888408</v>
      </c>
      <c r="G13">
        <f>(F13/E13)*100</f>
        <v>31.919122954734526</v>
      </c>
    </row>
    <row r="14" spans="1:20">
      <c r="A14" t="s">
        <v>62</v>
      </c>
      <c r="B14">
        <v>64.743685489932574</v>
      </c>
      <c r="C14">
        <v>341.64814661743958</v>
      </c>
      <c r="D14">
        <v>88.381743184847409</v>
      </c>
      <c r="E14" s="5">
        <f>AVERAGE(B14:D14)</f>
        <v>164.92452509740653</v>
      </c>
      <c r="F14" s="5">
        <f>STDEV(B14:D14)</f>
        <v>153.50282813441564</v>
      </c>
      <c r="G14">
        <f>(F14/E14)*100</f>
        <v>93.074591570753299</v>
      </c>
    </row>
    <row r="16" spans="1:20">
      <c r="A16" t="s">
        <v>68</v>
      </c>
    </row>
    <row r="17" spans="1:7">
      <c r="A17" t="s">
        <v>70</v>
      </c>
      <c r="B17">
        <v>1</v>
      </c>
      <c r="C17">
        <v>2</v>
      </c>
      <c r="D17">
        <v>3</v>
      </c>
      <c r="E17" s="5" t="s">
        <v>71</v>
      </c>
      <c r="F17" s="5" t="s">
        <v>72</v>
      </c>
      <c r="G17" t="s">
        <v>73</v>
      </c>
    </row>
    <row r="18" spans="1:7">
      <c r="A18" t="s">
        <v>69</v>
      </c>
      <c r="B18">
        <v>352.00000000000216</v>
      </c>
      <c r="C18">
        <v>267.48333195569518</v>
      </c>
      <c r="D18">
        <v>452.04166322256827</v>
      </c>
      <c r="E18" s="5">
        <f>AVERAGE(B18:D18)</f>
        <v>357.17499839275524</v>
      </c>
      <c r="F18" s="5">
        <f>STDEV(B18:D18)</f>
        <v>92.387931388666345</v>
      </c>
      <c r="G18">
        <f>(F18/E18)*100</f>
        <v>25.86629293886778</v>
      </c>
    </row>
    <row r="19" spans="1:7">
      <c r="A19" t="s">
        <v>74</v>
      </c>
      <c r="B19">
        <v>98.077018823265902</v>
      </c>
      <c r="C19">
        <v>182.38888735817974</v>
      </c>
      <c r="D19">
        <v>156.7012455161381</v>
      </c>
      <c r="E19" s="5">
        <f>AVERAGE(B19:D19)</f>
        <v>145.72238389919457</v>
      </c>
      <c r="F19" s="5">
        <f>STDEV(B19:D19)</f>
        <v>43.214862556360728</v>
      </c>
      <c r="G19">
        <f>(F19/E19)*100</f>
        <v>29.655610483462304</v>
      </c>
    </row>
    <row r="21" spans="1:7">
      <c r="A21" t="s">
        <v>76</v>
      </c>
    </row>
    <row r="22" spans="1:7">
      <c r="A22" t="s">
        <v>67</v>
      </c>
      <c r="B22">
        <v>1</v>
      </c>
      <c r="C22">
        <v>2</v>
      </c>
      <c r="D22">
        <v>3</v>
      </c>
      <c r="E22" s="5" t="s">
        <v>71</v>
      </c>
      <c r="F22" s="5" t="s">
        <v>12</v>
      </c>
      <c r="G22" t="s">
        <v>66</v>
      </c>
    </row>
    <row r="23" spans="1:7">
      <c r="A23" t="s">
        <v>75</v>
      </c>
      <c r="B23">
        <v>716.86106911965317</v>
      </c>
      <c r="C23">
        <v>586.58687265912704</v>
      </c>
      <c r="D23">
        <v>765.87499196377803</v>
      </c>
      <c r="E23" s="5">
        <f>AVERAGE(B23:D23)</f>
        <v>689.77431124751945</v>
      </c>
      <c r="F23" s="5">
        <f>STDEV(B23:D23)</f>
        <v>92.662434513493366</v>
      </c>
      <c r="G23">
        <f>(F23/E23)*100</f>
        <v>13.433732309616598</v>
      </c>
    </row>
    <row r="24" spans="1:7">
      <c r="A24" t="s">
        <v>77</v>
      </c>
      <c r="B24">
        <v>309.10858584780459</v>
      </c>
      <c r="C24">
        <v>540.02142802480898</v>
      </c>
      <c r="D24">
        <v>142.74682503758774</v>
      </c>
      <c r="E24" s="5">
        <f>AVERAGE(B24:D24)</f>
        <v>330.6256129700671</v>
      </c>
      <c r="F24" s="5">
        <f>STDEV(B24:D24)</f>
        <v>199.50943433030602</v>
      </c>
      <c r="G24">
        <f>(F24/E24)*100</f>
        <v>60.343006259581109</v>
      </c>
    </row>
  </sheetData>
  <mergeCells count="2">
    <mergeCell ref="K4:O4"/>
    <mergeCell ref="P4:T4"/>
  </mergeCells>
  <phoneticPr fontId="4"/>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190426_吸着MES(PH6.0)-1</vt:lpstr>
      <vt:lpstr>まとめ</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Hiemori</dc:creator>
  <cp:lastModifiedBy>Tateno</cp:lastModifiedBy>
  <dcterms:created xsi:type="dcterms:W3CDTF">2019-05-08T06:50:23Z</dcterms:created>
  <dcterms:modified xsi:type="dcterms:W3CDTF">2019-06-20T10:16:38Z</dcterms:modified>
</cp:coreProperties>
</file>