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g XU\Dropbox\UMBC\Manuscript\YaliBrick MEC\"/>
    </mc:Choice>
  </mc:AlternateContent>
  <bookViews>
    <workbookView xWindow="0" yWindow="0" windowWidth="28800" windowHeight="11865" xr2:uid="{00000000-000D-0000-FFFF-FFFF00000000}"/>
  </bookViews>
  <sheets>
    <sheet name="MUG" sheetId="5" r:id="rId1"/>
    <sheet name="Bradford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5" l="1"/>
  <c r="T14" i="5"/>
  <c r="S14" i="5"/>
  <c r="R15" i="5"/>
  <c r="Q15" i="5"/>
  <c r="P15" i="5"/>
  <c r="P14" i="5"/>
  <c r="Q14" i="5"/>
  <c r="R14" i="5"/>
  <c r="P9" i="5"/>
  <c r="U10" i="5"/>
  <c r="T10" i="5"/>
  <c r="S10" i="5"/>
  <c r="R10" i="5"/>
  <c r="Q10" i="5"/>
  <c r="T9" i="5"/>
  <c r="U9" i="5"/>
  <c r="S9" i="5"/>
  <c r="R9" i="5"/>
  <c r="Q9" i="5"/>
  <c r="U7" i="5"/>
  <c r="T7" i="5"/>
  <c r="S7" i="5"/>
  <c r="R7" i="5"/>
  <c r="Q7" i="5"/>
  <c r="R8" i="5"/>
  <c r="P8" i="5"/>
  <c r="Q8" i="5"/>
  <c r="P10" i="5"/>
  <c r="P7" i="5"/>
  <c r="T14" i="4" l="1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13" i="4"/>
  <c r="Q14" i="4" l="1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1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9" i="4" l="1"/>
  <c r="P8" i="4"/>
  <c r="P7" i="4"/>
  <c r="P6" i="4"/>
  <c r="P5" i="4"/>
  <c r="P4" i="4"/>
  <c r="P3" i="4"/>
</calcChain>
</file>

<file path=xl/sharedStrings.xml><?xml version="1.0" encoding="utf-8"?>
<sst xmlns="http://schemas.openxmlformats.org/spreadsheetml/2006/main" count="138" uniqueCount="87">
  <si>
    <t>A</t>
  </si>
  <si>
    <t>MUG:360,455</t>
  </si>
  <si>
    <t>B</t>
  </si>
  <si>
    <t>C</t>
  </si>
  <si>
    <t>D</t>
  </si>
  <si>
    <t>E</t>
  </si>
  <si>
    <t>F</t>
  </si>
  <si>
    <t>G</t>
  </si>
  <si>
    <t>H</t>
  </si>
  <si>
    <t>BirA1_0</t>
  </si>
  <si>
    <t>BirA2_0</t>
  </si>
  <si>
    <t>UidA1_0</t>
  </si>
  <si>
    <t>UidA2_0</t>
  </si>
  <si>
    <t>UidA3_0</t>
  </si>
  <si>
    <t>BirA1_30</t>
  </si>
  <si>
    <t>UidA3_30</t>
  </si>
  <si>
    <t>BirA1_60</t>
  </si>
  <si>
    <t>UidA3_60</t>
  </si>
  <si>
    <t>BirA2_30</t>
  </si>
  <si>
    <t>UidA1_30</t>
  </si>
  <si>
    <t>UidA2_30</t>
  </si>
  <si>
    <t>BirA2_60</t>
  </si>
  <si>
    <t>UidA1_60</t>
  </si>
  <si>
    <t>UidA2_60</t>
  </si>
  <si>
    <t>BirA 1</t>
  </si>
  <si>
    <t>Sample</t>
  </si>
  <si>
    <t>BirA 2</t>
  </si>
  <si>
    <t>UidA 1</t>
  </si>
  <si>
    <t>UidA 2</t>
  </si>
  <si>
    <t>UidA 3</t>
  </si>
  <si>
    <t>Fluorescence at time t</t>
  </si>
  <si>
    <t>St Dev</t>
  </si>
  <si>
    <t>Bradford:595</t>
  </si>
  <si>
    <t>Blank</t>
  </si>
  <si>
    <t>BSA (mg/mL)</t>
  </si>
  <si>
    <t>Absorbance (595)</t>
  </si>
  <si>
    <t>NLuc1</t>
  </si>
  <si>
    <t>NLuc2</t>
  </si>
  <si>
    <t>NLuc3</t>
  </si>
  <si>
    <t>UidAi 1</t>
  </si>
  <si>
    <t>UidAi 2</t>
  </si>
  <si>
    <t>UidAi 3</t>
  </si>
  <si>
    <t>O 1</t>
  </si>
  <si>
    <t>O 2</t>
  </si>
  <si>
    <t>O 3</t>
  </si>
  <si>
    <t>P 1</t>
  </si>
  <si>
    <t>P 2</t>
  </si>
  <si>
    <t>P 3</t>
  </si>
  <si>
    <t>M 1</t>
  </si>
  <si>
    <t>M 2</t>
  </si>
  <si>
    <t>M 3</t>
  </si>
  <si>
    <t>BirA-o-NLuc 1</t>
  </si>
  <si>
    <t>BirA-o-NLuc 2</t>
  </si>
  <si>
    <t>BirA-o-NLuc 3</t>
  </si>
  <si>
    <t>BirA-p-NLuc 1</t>
  </si>
  <si>
    <t>BirA-p-NLuc 2</t>
  </si>
  <si>
    <t>BirA-p-NLuc 3</t>
  </si>
  <si>
    <t>BirA-m-NLuc 1</t>
  </si>
  <si>
    <t>BirA-m-NLuc 2</t>
  </si>
  <si>
    <t>BirA-m-NLuc 3</t>
  </si>
  <si>
    <t>NLuc 1</t>
  </si>
  <si>
    <t>NLuc 2</t>
  </si>
  <si>
    <t>NLuc 3</t>
  </si>
  <si>
    <t>Ec_glu_0</t>
  </si>
  <si>
    <t>Ec_glu_30</t>
  </si>
  <si>
    <t>Ec_glu_60</t>
  </si>
  <si>
    <t>UidAi2_0</t>
  </si>
  <si>
    <t>UidAi1_0</t>
  </si>
  <si>
    <t>UidAi3_0</t>
  </si>
  <si>
    <t>UidAi1_30</t>
  </si>
  <si>
    <t>UidAi1_60</t>
  </si>
  <si>
    <t>UidAi2_30</t>
  </si>
  <si>
    <t>UidAi3_30</t>
  </si>
  <si>
    <t>UidAi2_60</t>
  </si>
  <si>
    <t>UidAi3_60</t>
  </si>
  <si>
    <t>Ec_glu stock diluted 1000x</t>
  </si>
  <si>
    <t>PBS</t>
  </si>
  <si>
    <t>Lysate</t>
  </si>
  <si>
    <t>Conc (μg/mL)</t>
  </si>
  <si>
    <t>40 μg/mL in 200 μL</t>
  </si>
  <si>
    <t>Ec Glu</t>
  </si>
  <si>
    <t>BirA</t>
  </si>
  <si>
    <t>UidAi</t>
  </si>
  <si>
    <t>UidA</t>
  </si>
  <si>
    <t>BirA = Negative control</t>
  </si>
  <si>
    <t>Normalized Fluorescence (1.5 mg\mL)</t>
  </si>
  <si>
    <t>Fold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</si>
</sst>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12" borderId="2" xfId="0" applyFill="1" applyBorder="1" applyAlignment="1">
      <alignment horizontal="center"/>
    </xf>
    <xf numFmtId="0" fontId="5" fillId="12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12" borderId="5" xfId="0" applyFont="1" applyFill="1" applyBorder="1"/>
    <xf numFmtId="0" fontId="1" fillId="12" borderId="2" xfId="0" applyFont="1" applyFill="1" applyBorder="1"/>
    <xf numFmtId="0" fontId="1" fillId="12" borderId="8" xfId="0" applyFont="1" applyFill="1" applyBorder="1"/>
    <xf numFmtId="0" fontId="0" fillId="0" borderId="9" xfId="0" applyBorder="1"/>
    <xf numFmtId="0" fontId="3" fillId="5" borderId="1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Fill="1" applyBorder="1"/>
    <xf numFmtId="0" fontId="1" fillId="12" borderId="2" xfId="0" applyFont="1" applyFill="1" applyBorder="1" applyAlignment="1">
      <alignment horizontal="center"/>
    </xf>
    <xf numFmtId="0" fontId="0" fillId="16" borderId="0" xfId="0" applyFill="1"/>
    <xf numFmtId="0" fontId="1" fillId="12" borderId="0" xfId="0" applyFont="1" applyFill="1" applyBorder="1"/>
    <xf numFmtId="0" fontId="0" fillId="12" borderId="0" xfId="0" applyFill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Effect</a:t>
            </a:r>
            <a:r>
              <a:rPr lang="en-US" baseline="0"/>
              <a:t> of intron on UidA expression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MUG!$O$14</c:f>
              <c:strCache>
                <c:ptCount val="1"/>
                <c:pt idx="0">
                  <c:v>UidAi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MUG!$P$13:$R$13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MUG!$P$14:$R$14</c:f>
              <c:numCache>
                <c:formatCode>General</c:formatCode>
                <c:ptCount val="3"/>
                <c:pt idx="0">
                  <c:v>112760.06967674711</c:v>
                </c:pt>
                <c:pt idx="1">
                  <c:v>1906838.3894888936</c:v>
                </c:pt>
                <c:pt idx="2">
                  <c:v>3325898.9059363916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6-4DCE-AFE7-E95A42CE2CBB}"/>
            </c:ext>
          </c:extLst>
        </c:ser>
        <c:ser>
          <c:idx val="1"/>
          <c:order val="1"/>
          <c:tx>
            <c:strRef>
              <c:f>MUG!$O$15</c:f>
              <c:strCache>
                <c:ptCount val="1"/>
                <c:pt idx="0">
                  <c:v>UidA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MUG!$P$13:$R$13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MUG!$P$15:$R$15</c:f>
              <c:numCache>
                <c:formatCode>General</c:formatCode>
                <c:ptCount val="3"/>
                <c:pt idx="0">
                  <c:v>330.01537468692993</c:v>
                </c:pt>
                <c:pt idx="1">
                  <c:v>8783.9066198616456</c:v>
                </c:pt>
                <c:pt idx="2">
                  <c:v>21409.454589072291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C6-4DCE-AFE7-E95A42CE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825136"/>
        <c:axId val="381707672"/>
      </c:scatterChart>
      <c:valAx>
        <c:axId val="323825136"/>
        <c:scaling>
          <c:orientation val="minMax"/>
          <c:max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07672"/>
        <c:crosses val="autoZero"/>
        <c:crossBetween val="midCat"/>
      </c:valAx>
      <c:valAx>
        <c:axId val="3817076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</a:t>
                </a:r>
                <a:r>
                  <a:rPr lang="en-US" baseline="0"/>
                  <a:t> Fluorescence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825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BSA</a:t>
            </a:r>
            <a:r>
              <a:rPr lang="en-US" baseline="0"/>
              <a:t> Calibration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146981627296588E-3"/>
                  <c:y val="-2.551108194808982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Bradford!$P$3:$P$9</c:f>
              <c:numCache>
                <c:formatCode>General</c:formatCode>
                <c:ptCount val="7"/>
                <c:pt idx="0">
                  <c:v>0.72100000000000009</c:v>
                </c:pt>
                <c:pt idx="1">
                  <c:v>0.57899999999999996</c:v>
                </c:pt>
                <c:pt idx="2">
                  <c:v>0.48500000000000004</c:v>
                </c:pt>
                <c:pt idx="3">
                  <c:v>0.307</c:v>
                </c:pt>
                <c:pt idx="4">
                  <c:v>0.17000000000000004</c:v>
                </c:pt>
                <c:pt idx="5">
                  <c:v>7.9000000000000015E-2</c:v>
                </c:pt>
                <c:pt idx="6">
                  <c:v>1.8000000000000016E-2</c:v>
                </c:pt>
              </c:numCache>
            </c:numRef>
          </c:xVal>
          <c:yVal>
            <c:numRef>
              <c:f>Bradford!$O$3:$O$9</c:f>
              <c:numCache>
                <c:formatCode>General</c:formatCode>
                <c:ptCount val="7"/>
                <c:pt idx="0">
                  <c:v>1500</c:v>
                </c:pt>
                <c:pt idx="1">
                  <c:v>1000</c:v>
                </c:pt>
                <c:pt idx="2">
                  <c:v>750</c:v>
                </c:pt>
                <c:pt idx="3">
                  <c:v>500</c:v>
                </c:pt>
                <c:pt idx="4">
                  <c:v>250</c:v>
                </c:pt>
                <c:pt idx="5">
                  <c:v>125</c:v>
                </c:pt>
                <c:pt idx="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25-45F1-B889-E0D6CEB06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681544"/>
        <c:axId val="292678920"/>
      </c:scatterChart>
      <c:valAx>
        <c:axId val="29268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78920"/>
        <c:crosses val="autoZero"/>
        <c:crossBetween val="midCat"/>
      </c:valAx>
      <c:valAx>
        <c:axId val="29267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BSA</a:t>
                </a:r>
                <a:r>
                  <a:rPr lang="en-US" baseline="0"/>
                  <a:t> (mg/mL)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681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9525</xdr:rowOff>
    </xdr:from>
    <xdr:to>
      <xdr:col>7</xdr:col>
      <xdr:colOff>304800</xdr:colOff>
      <xdr:row>34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1F3F0-AAF8-47FD-A14F-C4AF2628B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21</xdr:row>
      <xdr:rowOff>19050</xdr:rowOff>
    </xdr:from>
    <xdr:to>
      <xdr:col>7</xdr:col>
      <xdr:colOff>385762</xdr:colOff>
      <xdr:row>35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2E23E31-3D96-4F44-AEE5-E419ACF63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workbookViewId="0">
      <selection activeCell="J21" sqref="J21"/>
    </sheetView>
  </sheetViews>
  <sheetFormatPr defaultRowHeight="15" x14ac:dyDescent="0.25"/>
  <cols>
    <col min="4" max="4" width="9.42578125" customWidth="1"/>
    <col min="17" max="17" width="11.42578125" bestFit="1" customWidth="1"/>
    <col min="18" max="18" width="13.42578125" bestFit="1" customWidth="1"/>
  </cols>
  <sheetData>
    <row r="1" spans="1:21" x14ac:dyDescent="0.2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21" x14ac:dyDescent="0.25">
      <c r="A2" s="2" t="s">
        <v>0</v>
      </c>
      <c r="B2" s="3" t="s">
        <v>9</v>
      </c>
      <c r="C2" s="3" t="s">
        <v>10</v>
      </c>
      <c r="D2" s="3" t="s">
        <v>63</v>
      </c>
      <c r="E2" s="3" t="s">
        <v>67</v>
      </c>
      <c r="F2" s="3" t="s">
        <v>66</v>
      </c>
      <c r="G2" s="3" t="s">
        <v>68</v>
      </c>
      <c r="H2" s="3" t="s">
        <v>11</v>
      </c>
      <c r="I2" s="3" t="s">
        <v>12</v>
      </c>
      <c r="J2" s="3" t="s">
        <v>13</v>
      </c>
      <c r="K2" s="7"/>
      <c r="L2" s="7"/>
      <c r="M2" s="7"/>
      <c r="N2" s="8"/>
      <c r="O2" t="s">
        <v>75</v>
      </c>
    </row>
    <row r="3" spans="1:21" ht="25.5" x14ac:dyDescent="0.25">
      <c r="A3" s="2" t="s">
        <v>2</v>
      </c>
      <c r="B3" s="3" t="s">
        <v>14</v>
      </c>
      <c r="C3" s="3" t="s">
        <v>18</v>
      </c>
      <c r="D3" s="3" t="s">
        <v>64</v>
      </c>
      <c r="E3" s="5" t="s">
        <v>69</v>
      </c>
      <c r="F3" s="6" t="s">
        <v>71</v>
      </c>
      <c r="G3" s="6" t="s">
        <v>72</v>
      </c>
      <c r="H3" s="3" t="s">
        <v>19</v>
      </c>
      <c r="I3" s="3" t="s">
        <v>20</v>
      </c>
      <c r="J3" s="3" t="s">
        <v>15</v>
      </c>
      <c r="K3" s="7"/>
      <c r="L3" s="7"/>
      <c r="M3" s="7"/>
      <c r="N3" s="8"/>
      <c r="O3" s="14" t="s">
        <v>84</v>
      </c>
      <c r="P3" s="14"/>
    </row>
    <row r="4" spans="1:21" ht="25.5" x14ac:dyDescent="0.25">
      <c r="A4" s="2" t="s">
        <v>3</v>
      </c>
      <c r="B4" s="3" t="s">
        <v>16</v>
      </c>
      <c r="C4" s="3" t="s">
        <v>21</v>
      </c>
      <c r="D4" s="3" t="s">
        <v>65</v>
      </c>
      <c r="E4" s="18" t="s">
        <v>70</v>
      </c>
      <c r="F4" s="4" t="s">
        <v>73</v>
      </c>
      <c r="G4" s="4" t="s">
        <v>74</v>
      </c>
      <c r="H4" s="3" t="s">
        <v>22</v>
      </c>
      <c r="I4" s="3" t="s">
        <v>23</v>
      </c>
      <c r="J4" s="3" t="s">
        <v>17</v>
      </c>
      <c r="K4" s="7"/>
      <c r="L4" s="7"/>
      <c r="M4" s="7"/>
      <c r="N4" s="8"/>
      <c r="O4" s="14"/>
      <c r="P4" s="14"/>
    </row>
    <row r="5" spans="1:21" x14ac:dyDescent="0.25">
      <c r="A5" s="2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6"/>
      <c r="P5" s="49" t="s">
        <v>30</v>
      </c>
      <c r="Q5" s="49"/>
      <c r="R5" s="49"/>
    </row>
    <row r="6" spans="1:21" x14ac:dyDescent="0.25">
      <c r="A6" s="2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7" t="s">
        <v>25</v>
      </c>
      <c r="P6" s="42">
        <v>0</v>
      </c>
      <c r="Q6" s="42">
        <v>30</v>
      </c>
      <c r="R6" s="42">
        <v>60</v>
      </c>
      <c r="S6" s="50" t="s">
        <v>31</v>
      </c>
      <c r="T6" s="50"/>
      <c r="U6" s="50"/>
    </row>
    <row r="7" spans="1:21" x14ac:dyDescent="0.25">
      <c r="A7" s="2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46" t="s">
        <v>81</v>
      </c>
      <c r="P7" s="15">
        <f>AVERAGE(B12:C12)</f>
        <v>9055.5</v>
      </c>
      <c r="Q7" s="15">
        <f>AVERAGE(B13:C13)</f>
        <v>8916.5</v>
      </c>
      <c r="R7" s="15">
        <f>AVERAGE(B14:C14)</f>
        <v>7536.5</v>
      </c>
      <c r="S7" s="15">
        <f>STDEV(B12:C12)</f>
        <v>45.961940777125591</v>
      </c>
      <c r="T7" s="15">
        <f>STDEV(B13:C13)</f>
        <v>101.1162697096763</v>
      </c>
      <c r="U7" s="15">
        <f>STDEV(B14:C14)</f>
        <v>79.903066274079876</v>
      </c>
    </row>
    <row r="8" spans="1:21" x14ac:dyDescent="0.25">
      <c r="A8" s="2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47" t="s">
        <v>80</v>
      </c>
      <c r="P8" s="15">
        <f>D12</f>
        <v>9237</v>
      </c>
      <c r="Q8" s="15">
        <f>D13</f>
        <v>30167</v>
      </c>
      <c r="R8" s="15">
        <f>D14</f>
        <v>63489</v>
      </c>
      <c r="S8" s="15">
        <v>0</v>
      </c>
      <c r="T8" s="15">
        <v>0</v>
      </c>
      <c r="U8" s="15">
        <v>0</v>
      </c>
    </row>
    <row r="9" spans="1:21" x14ac:dyDescent="0.25">
      <c r="A9" s="2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47" t="s">
        <v>82</v>
      </c>
      <c r="P9" s="15">
        <f>AVERAGE(E12:G12)</f>
        <v>169507.66666666666</v>
      </c>
      <c r="Q9" s="15">
        <f>AVERAGE(E13:G13)</f>
        <v>2722256</v>
      </c>
      <c r="R9" s="15">
        <f>AVERAGE(E14:G14)</f>
        <v>4740131</v>
      </c>
      <c r="S9" s="15">
        <f>STDEV(E12:G12)</f>
        <v>51486.887421297237</v>
      </c>
      <c r="T9" s="15">
        <f>STDEV(E13:G13)</f>
        <v>665208.00769684068</v>
      </c>
      <c r="U9" s="15">
        <f>STDEV(E14:G14)</f>
        <v>873570.24126683711</v>
      </c>
    </row>
    <row r="10" spans="1:21" x14ac:dyDescent="0.25">
      <c r="O10" s="47" t="s">
        <v>83</v>
      </c>
      <c r="P10" s="15">
        <f>AVERAGE(H12:J12)</f>
        <v>9407.6666666666661</v>
      </c>
      <c r="Q10" s="15">
        <f>AVERAGE(H13:J13)</f>
        <v>18290</v>
      </c>
      <c r="R10" s="15">
        <f>AVERAGE(H14:J14)</f>
        <v>30383</v>
      </c>
      <c r="S10" s="15">
        <f>STDEV(H12:J12)</f>
        <v>514.27262549481804</v>
      </c>
      <c r="T10" s="15">
        <f>STDEV(H13:J13)</f>
        <v>11515.157098363878</v>
      </c>
      <c r="U10" s="15">
        <f>STDEV(H14:J14)</f>
        <v>27336.492660910251</v>
      </c>
    </row>
    <row r="11" spans="1:21" x14ac:dyDescent="0.25">
      <c r="A11" s="1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P11" s="14"/>
    </row>
    <row r="12" spans="1:21" ht="18" x14ac:dyDescent="0.25">
      <c r="A12" s="2" t="s">
        <v>0</v>
      </c>
      <c r="B12" s="3">
        <v>9088</v>
      </c>
      <c r="C12" s="3">
        <v>9023</v>
      </c>
      <c r="D12" s="3">
        <v>9237</v>
      </c>
      <c r="E12" s="3">
        <v>110059</v>
      </c>
      <c r="F12" s="3">
        <v>199772</v>
      </c>
      <c r="G12" s="3">
        <v>198692</v>
      </c>
      <c r="H12" s="3">
        <v>9075</v>
      </c>
      <c r="I12" s="3">
        <v>9148</v>
      </c>
      <c r="J12" s="3">
        <v>10000</v>
      </c>
      <c r="K12" s="7"/>
      <c r="L12" s="7"/>
      <c r="M12" s="7"/>
      <c r="N12" s="8" t="s">
        <v>1</v>
      </c>
      <c r="O12" s="26"/>
      <c r="P12" s="49" t="s">
        <v>85</v>
      </c>
      <c r="Q12" s="49"/>
      <c r="R12" s="49"/>
    </row>
    <row r="13" spans="1:21" ht="18" x14ac:dyDescent="0.25">
      <c r="A13" s="2" t="s">
        <v>2</v>
      </c>
      <c r="B13" s="3">
        <v>8988</v>
      </c>
      <c r="C13" s="3">
        <v>8845</v>
      </c>
      <c r="D13" s="3">
        <v>30167</v>
      </c>
      <c r="E13" s="5">
        <v>1955288</v>
      </c>
      <c r="F13" s="6">
        <v>3069384</v>
      </c>
      <c r="G13" s="6">
        <v>3142096</v>
      </c>
      <c r="H13" s="3">
        <v>10636</v>
      </c>
      <c r="I13" s="3">
        <v>12701</v>
      </c>
      <c r="J13" s="3">
        <v>31533</v>
      </c>
      <c r="K13" s="7"/>
      <c r="L13" s="7"/>
      <c r="M13" s="7"/>
      <c r="N13" s="8" t="s">
        <v>1</v>
      </c>
      <c r="O13" s="48" t="s">
        <v>25</v>
      </c>
      <c r="P13" s="48">
        <v>0</v>
      </c>
      <c r="Q13" s="48">
        <v>30</v>
      </c>
      <c r="R13" s="48">
        <v>60</v>
      </c>
      <c r="S13" s="50" t="s">
        <v>86</v>
      </c>
      <c r="T13" s="50"/>
      <c r="U13" s="50"/>
    </row>
    <row r="14" spans="1:21" ht="18" x14ac:dyDescent="0.25">
      <c r="A14" s="2" t="s">
        <v>3</v>
      </c>
      <c r="B14" s="3">
        <v>7593</v>
      </c>
      <c r="C14" s="3">
        <v>7480</v>
      </c>
      <c r="D14" s="3">
        <v>63489</v>
      </c>
      <c r="E14" s="18">
        <v>3732262</v>
      </c>
      <c r="F14" s="4">
        <v>5208358</v>
      </c>
      <c r="G14" s="4">
        <v>5279773</v>
      </c>
      <c r="H14" s="3">
        <v>12513</v>
      </c>
      <c r="I14" s="3">
        <v>16784</v>
      </c>
      <c r="J14" s="3">
        <v>61852</v>
      </c>
      <c r="K14" s="7"/>
      <c r="L14" s="7"/>
      <c r="M14" s="7"/>
      <c r="N14" s="8" t="s">
        <v>1</v>
      </c>
      <c r="O14" s="47" t="s">
        <v>82</v>
      </c>
      <c r="P14" s="15">
        <f>1500/AVERAGE(Bradford!Q22:Q24)*(MUG!P9-P7)</f>
        <v>112760.06967674711</v>
      </c>
      <c r="Q14" s="15">
        <f>1500/AVERAGE(Bradford!Q22:Q24)*(Q9-Q7)</f>
        <v>1906838.3894888936</v>
      </c>
      <c r="R14" s="15">
        <f>1500/AVERAGE(Bradford!Q22:Q24)*(R9-R7)</f>
        <v>3325898.9059363916</v>
      </c>
      <c r="S14" s="15">
        <f>P14/P15</f>
        <v>341.68126192216738</v>
      </c>
      <c r="T14" s="15">
        <f>Q14/Q15</f>
        <v>217.08318086821009</v>
      </c>
      <c r="U14" s="15">
        <f>R14/R15</f>
        <v>155.34720382993692</v>
      </c>
    </row>
    <row r="15" spans="1:21" ht="18" x14ac:dyDescent="0.25">
      <c r="A15" s="2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 t="s">
        <v>1</v>
      </c>
      <c r="O15" s="47" t="s">
        <v>83</v>
      </c>
      <c r="P15" s="15">
        <f>1500/AVERAGE(Bradford!Q25:Q27)*(MUG!P10-MUG!P7)</f>
        <v>330.01537468692993</v>
      </c>
      <c r="Q15" s="15">
        <f>1500/AVERAGE(Bradford!Q25:Q27)*(Q10-Q7)</f>
        <v>8783.9066198616456</v>
      </c>
      <c r="R15" s="15">
        <f>1500/AVERAGE(Bradford!Q25:Q27)*(R10-R7)</f>
        <v>21409.454589072291</v>
      </c>
      <c r="S15" s="15"/>
      <c r="T15" s="15"/>
      <c r="U15" s="15"/>
    </row>
    <row r="16" spans="1:21" ht="18" x14ac:dyDescent="0.25">
      <c r="A16" s="2" t="s">
        <v>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 t="s">
        <v>1</v>
      </c>
    </row>
    <row r="17" spans="1:14" ht="18" x14ac:dyDescent="0.25">
      <c r="A17" s="2" t="s">
        <v>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 t="s">
        <v>1</v>
      </c>
    </row>
    <row r="18" spans="1:14" ht="18" x14ac:dyDescent="0.25">
      <c r="A18" s="2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 t="s">
        <v>1</v>
      </c>
    </row>
    <row r="19" spans="1:14" ht="18" x14ac:dyDescent="0.25">
      <c r="A19" s="2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 t="s">
        <v>1</v>
      </c>
    </row>
  </sheetData>
  <mergeCells count="4">
    <mergeCell ref="P5:R5"/>
    <mergeCell ref="P12:R12"/>
    <mergeCell ref="S13:U13"/>
    <mergeCell ref="S6:U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opLeftCell="A7" workbookViewId="0">
      <selection activeCell="Q27" sqref="Q27"/>
    </sheetView>
  </sheetViews>
  <sheetFormatPr defaultRowHeight="15" x14ac:dyDescent="0.25"/>
  <cols>
    <col min="15" max="15" width="13.140625" bestFit="1" customWidth="1"/>
    <col min="16" max="16" width="16.42578125" bestFit="1" customWidth="1"/>
    <col min="17" max="17" width="13.42578125" bestFit="1" customWidth="1"/>
  </cols>
  <sheetData>
    <row r="1" spans="1:20" x14ac:dyDescent="0.2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20" x14ac:dyDescent="0.25">
      <c r="A2" s="2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25" t="s">
        <v>34</v>
      </c>
      <c r="P2" s="26" t="s">
        <v>35</v>
      </c>
    </row>
    <row r="3" spans="1:20" x14ac:dyDescent="0.25">
      <c r="A3" s="2" t="s">
        <v>2</v>
      </c>
      <c r="B3" s="13"/>
      <c r="C3" s="13"/>
      <c r="D3" s="13"/>
      <c r="E3" s="13"/>
      <c r="F3" s="13"/>
      <c r="G3" s="13"/>
      <c r="H3" s="13"/>
      <c r="I3" s="13"/>
      <c r="J3" s="7"/>
      <c r="K3" s="7"/>
      <c r="L3" s="7"/>
      <c r="M3" s="7"/>
      <c r="O3" s="21">
        <v>1500</v>
      </c>
      <c r="P3" s="23">
        <f>B15-I15</f>
        <v>0.72100000000000009</v>
      </c>
    </row>
    <row r="4" spans="1:20" x14ac:dyDescent="0.25">
      <c r="A4" s="2" t="s">
        <v>3</v>
      </c>
      <c r="B4" s="36">
        <v>1500</v>
      </c>
      <c r="C4" s="37">
        <v>1000</v>
      </c>
      <c r="D4" s="30">
        <v>750</v>
      </c>
      <c r="E4" s="31">
        <v>500</v>
      </c>
      <c r="F4" s="32">
        <v>250</v>
      </c>
      <c r="G4" s="9">
        <v>125</v>
      </c>
      <c r="H4" s="3">
        <v>25</v>
      </c>
      <c r="I4" s="3" t="s">
        <v>33</v>
      </c>
      <c r="J4" s="7"/>
      <c r="K4" s="7"/>
      <c r="L4" s="7"/>
      <c r="M4" s="7"/>
      <c r="O4" s="21">
        <v>1000</v>
      </c>
      <c r="P4" s="23">
        <f>C15-I15</f>
        <v>0.57899999999999996</v>
      </c>
    </row>
    <row r="5" spans="1:20" x14ac:dyDescent="0.25">
      <c r="A5" s="35" t="s">
        <v>4</v>
      </c>
      <c r="B5" s="39" t="s">
        <v>42</v>
      </c>
      <c r="C5" s="39" t="s">
        <v>43</v>
      </c>
      <c r="D5" s="39" t="s">
        <v>44</v>
      </c>
      <c r="E5" s="39" t="s">
        <v>45</v>
      </c>
      <c r="F5" s="39" t="s">
        <v>46</v>
      </c>
      <c r="G5" s="38" t="s">
        <v>47</v>
      </c>
      <c r="H5" s="40" t="s">
        <v>48</v>
      </c>
      <c r="I5" s="7" t="s">
        <v>49</v>
      </c>
      <c r="J5" s="7" t="s">
        <v>50</v>
      </c>
      <c r="K5" s="7"/>
      <c r="L5" s="7"/>
      <c r="M5" s="7"/>
      <c r="O5" s="21">
        <v>750</v>
      </c>
      <c r="P5" s="23">
        <f>D15-I15</f>
        <v>0.48500000000000004</v>
      </c>
    </row>
    <row r="6" spans="1:20" x14ac:dyDescent="0.25">
      <c r="A6" s="2" t="s">
        <v>5</v>
      </c>
      <c r="B6" s="33" t="s">
        <v>39</v>
      </c>
      <c r="C6" s="33" t="s">
        <v>40</v>
      </c>
      <c r="D6" s="33" t="s">
        <v>41</v>
      </c>
      <c r="E6" s="34" t="s">
        <v>27</v>
      </c>
      <c r="F6" s="34" t="s">
        <v>28</v>
      </c>
      <c r="G6" s="12" t="s">
        <v>29</v>
      </c>
      <c r="H6" s="5" t="s">
        <v>24</v>
      </c>
      <c r="I6" s="29" t="s">
        <v>26</v>
      </c>
      <c r="J6" s="7" t="s">
        <v>36</v>
      </c>
      <c r="K6" s="7" t="s">
        <v>37</v>
      </c>
      <c r="L6" s="7" t="s">
        <v>38</v>
      </c>
      <c r="M6" s="7"/>
      <c r="O6" s="21">
        <v>500</v>
      </c>
      <c r="P6" s="23">
        <f>E15-I15</f>
        <v>0.307</v>
      </c>
    </row>
    <row r="7" spans="1:20" x14ac:dyDescent="0.25">
      <c r="A7" s="2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21">
        <v>250</v>
      </c>
      <c r="P7" s="23">
        <f>F15-I15</f>
        <v>0.17000000000000004</v>
      </c>
    </row>
    <row r="8" spans="1:20" x14ac:dyDescent="0.25">
      <c r="A8" s="2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21">
        <v>125</v>
      </c>
      <c r="P8" s="23">
        <f>G15-I15</f>
        <v>7.9000000000000015E-2</v>
      </c>
    </row>
    <row r="9" spans="1:20" x14ac:dyDescent="0.25">
      <c r="A9" s="2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22">
        <v>25</v>
      </c>
      <c r="P9" s="24">
        <f>H15-I15</f>
        <v>1.8000000000000016E-2</v>
      </c>
    </row>
    <row r="11" spans="1:20" x14ac:dyDescent="0.25">
      <c r="S11" s="44" t="s">
        <v>79</v>
      </c>
      <c r="T11" s="45"/>
    </row>
    <row r="12" spans="1:20" x14ac:dyDescent="0.25">
      <c r="A12" s="1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O12" s="26" t="s">
        <v>25</v>
      </c>
      <c r="P12" s="27" t="s">
        <v>35</v>
      </c>
      <c r="Q12" s="26" t="s">
        <v>78</v>
      </c>
      <c r="S12" s="44" t="s">
        <v>77</v>
      </c>
      <c r="T12" s="44" t="s">
        <v>76</v>
      </c>
    </row>
    <row r="13" spans="1:20" ht="18" x14ac:dyDescent="0.25">
      <c r="A13" s="2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 t="s">
        <v>32</v>
      </c>
      <c r="O13" s="15" t="s">
        <v>51</v>
      </c>
      <c r="P13" s="15">
        <f>B16-I15</f>
        <v>0.45200000000000001</v>
      </c>
      <c r="Q13" s="15">
        <f>(1957.5*P13-66.831)*2</f>
        <v>1635.9180000000001</v>
      </c>
      <c r="S13" s="43">
        <f>40*0.2/Q13*1000</f>
        <v>4.8902206589816846</v>
      </c>
      <c r="T13" s="43">
        <f>200-S13</f>
        <v>195.10977934101831</v>
      </c>
    </row>
    <row r="14" spans="1:20" ht="18" x14ac:dyDescent="0.25">
      <c r="A14" s="2" t="s">
        <v>2</v>
      </c>
      <c r="B14" s="13"/>
      <c r="C14" s="13"/>
      <c r="D14" s="13"/>
      <c r="E14" s="13"/>
      <c r="F14" s="13"/>
      <c r="G14" s="13"/>
      <c r="H14" s="13"/>
      <c r="I14" s="7"/>
      <c r="J14" s="7"/>
      <c r="K14" s="7"/>
      <c r="L14" s="7"/>
      <c r="M14" s="7"/>
      <c r="N14" s="8" t="s">
        <v>32</v>
      </c>
      <c r="O14" s="15" t="s">
        <v>52</v>
      </c>
      <c r="P14" s="15">
        <f>C16-I15</f>
        <v>0.52699999999999991</v>
      </c>
      <c r="Q14" s="15">
        <f t="shared" ref="Q14:Q32" si="0">(1957.5*P14-66.831)*2</f>
        <v>1929.5429999999994</v>
      </c>
      <c r="S14" s="43">
        <f t="shared" ref="S14:S32" si="1">40*0.2/Q14*1000</f>
        <v>4.1460594555291079</v>
      </c>
      <c r="T14" s="43">
        <f t="shared" ref="T14:T32" si="2">200-S14</f>
        <v>195.8539405444709</v>
      </c>
    </row>
    <row r="15" spans="1:20" ht="18" x14ac:dyDescent="0.25">
      <c r="A15" s="2" t="s">
        <v>3</v>
      </c>
      <c r="B15" s="4">
        <v>1.018</v>
      </c>
      <c r="C15" s="20">
        <v>0.876</v>
      </c>
      <c r="D15" s="18">
        <v>0.78200000000000003</v>
      </c>
      <c r="E15" s="5">
        <v>0.60399999999999998</v>
      </c>
      <c r="F15" s="11">
        <v>0.46700000000000003</v>
      </c>
      <c r="G15" s="9">
        <v>0.376</v>
      </c>
      <c r="H15" s="3">
        <v>0.315</v>
      </c>
      <c r="I15" s="3">
        <v>0.29699999999999999</v>
      </c>
      <c r="J15" s="7"/>
      <c r="K15" s="7"/>
      <c r="L15" s="7"/>
      <c r="M15" s="7"/>
      <c r="N15" s="8" t="s">
        <v>32</v>
      </c>
      <c r="O15" s="15" t="s">
        <v>53</v>
      </c>
      <c r="P15" s="15">
        <f>D16-I15</f>
        <v>0.504</v>
      </c>
      <c r="Q15" s="15">
        <f t="shared" si="0"/>
        <v>1839.498</v>
      </c>
      <c r="S15" s="43">
        <f t="shared" si="1"/>
        <v>4.3490126110493188</v>
      </c>
      <c r="T15" s="43">
        <f t="shared" si="2"/>
        <v>195.65098738895068</v>
      </c>
    </row>
    <row r="16" spans="1:20" ht="18" x14ac:dyDescent="0.25">
      <c r="A16" s="2" t="s">
        <v>4</v>
      </c>
      <c r="B16" s="6">
        <v>0.749</v>
      </c>
      <c r="C16" s="19">
        <v>0.82399999999999995</v>
      </c>
      <c r="D16" s="18">
        <v>0.80100000000000005</v>
      </c>
      <c r="E16" s="19">
        <v>0.83499999999999996</v>
      </c>
      <c r="F16" s="19">
        <v>0.82599999999999996</v>
      </c>
      <c r="G16" s="19">
        <v>0.86199999999999999</v>
      </c>
      <c r="H16" s="19">
        <v>0.81899999999999995</v>
      </c>
      <c r="I16" s="19">
        <v>0.81799999999999995</v>
      </c>
      <c r="J16" s="18">
        <v>0.80800000000000005</v>
      </c>
      <c r="K16" s="7"/>
      <c r="L16" s="7"/>
      <c r="M16" s="7"/>
      <c r="N16" s="8" t="s">
        <v>32</v>
      </c>
      <c r="O16" s="15" t="s">
        <v>54</v>
      </c>
      <c r="P16" s="15">
        <f>E16-I15</f>
        <v>0.53800000000000003</v>
      </c>
      <c r="Q16" s="15">
        <f t="shared" si="0"/>
        <v>1972.6079999999999</v>
      </c>
      <c r="S16" s="43">
        <f t="shared" si="1"/>
        <v>4.0555447407695802</v>
      </c>
      <c r="T16" s="43">
        <f t="shared" si="2"/>
        <v>195.94445525923041</v>
      </c>
    </row>
    <row r="17" spans="1:20" ht="18" x14ac:dyDescent="0.25">
      <c r="A17" s="2" t="s">
        <v>5</v>
      </c>
      <c r="B17" s="20">
        <v>0.88400000000000001</v>
      </c>
      <c r="C17" s="19">
        <v>0.85199999999999998</v>
      </c>
      <c r="D17" s="20">
        <v>0.89300000000000002</v>
      </c>
      <c r="E17" s="6">
        <v>0.72699999999999998</v>
      </c>
      <c r="F17" s="6">
        <v>0.73199999999999998</v>
      </c>
      <c r="G17" s="18">
        <v>0.76100000000000001</v>
      </c>
      <c r="H17" s="18">
        <v>0.76800000000000002</v>
      </c>
      <c r="I17" s="6">
        <v>0.74099999999999999</v>
      </c>
      <c r="J17" s="10">
        <v>0.70199999999999996</v>
      </c>
      <c r="K17" s="6">
        <v>0.746</v>
      </c>
      <c r="L17" s="18">
        <v>0.79700000000000004</v>
      </c>
      <c r="M17" s="7"/>
      <c r="N17" s="8" t="s">
        <v>32</v>
      </c>
      <c r="O17" s="15" t="s">
        <v>55</v>
      </c>
      <c r="P17" s="28">
        <f>F16-I15</f>
        <v>0.52899999999999991</v>
      </c>
      <c r="Q17" s="15">
        <f t="shared" si="0"/>
        <v>1937.3729999999998</v>
      </c>
      <c r="S17" s="43">
        <f t="shared" si="1"/>
        <v>4.1293029272112296</v>
      </c>
      <c r="T17" s="43">
        <f t="shared" si="2"/>
        <v>195.87069707278877</v>
      </c>
    </row>
    <row r="18" spans="1:20" ht="18" x14ac:dyDescent="0.25">
      <c r="A18" s="2" t="s">
        <v>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 t="s">
        <v>32</v>
      </c>
      <c r="O18" s="15" t="s">
        <v>56</v>
      </c>
      <c r="P18" s="15">
        <f>G16-I15</f>
        <v>0.56499999999999995</v>
      </c>
      <c r="Q18" s="15">
        <f t="shared" si="0"/>
        <v>2078.3130000000001</v>
      </c>
      <c r="S18" s="43">
        <f t="shared" si="1"/>
        <v>3.8492758309263331</v>
      </c>
      <c r="T18" s="43">
        <f t="shared" si="2"/>
        <v>196.15072416907367</v>
      </c>
    </row>
    <row r="19" spans="1:20" ht="18" x14ac:dyDescent="0.25">
      <c r="A19" s="2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 t="s">
        <v>32</v>
      </c>
      <c r="O19" s="41" t="s">
        <v>57</v>
      </c>
      <c r="P19" s="15">
        <f>H16-I15</f>
        <v>0.52200000000000002</v>
      </c>
      <c r="Q19" s="15">
        <f t="shared" si="0"/>
        <v>1909.9680000000001</v>
      </c>
      <c r="S19" s="43">
        <f t="shared" si="1"/>
        <v>4.1885518500833525</v>
      </c>
      <c r="T19" s="43">
        <f t="shared" si="2"/>
        <v>195.81144814991666</v>
      </c>
    </row>
    <row r="20" spans="1:20" ht="18" x14ac:dyDescent="0.25">
      <c r="A20" s="2" t="s">
        <v>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 t="s">
        <v>32</v>
      </c>
      <c r="O20" s="41" t="s">
        <v>58</v>
      </c>
      <c r="P20" s="15">
        <f>I16-I15</f>
        <v>0.52099999999999991</v>
      </c>
      <c r="Q20" s="15">
        <f t="shared" si="0"/>
        <v>1906.0529999999997</v>
      </c>
      <c r="S20" s="43">
        <f t="shared" si="1"/>
        <v>4.1971550633691725</v>
      </c>
      <c r="T20" s="43">
        <f t="shared" si="2"/>
        <v>195.80284493663083</v>
      </c>
    </row>
    <row r="21" spans="1:20" x14ac:dyDescent="0.25">
      <c r="O21" s="41" t="s">
        <v>59</v>
      </c>
      <c r="P21" s="15">
        <f>J16-I15</f>
        <v>0.51100000000000012</v>
      </c>
      <c r="Q21" s="15">
        <f t="shared" si="0"/>
        <v>1866.9030000000005</v>
      </c>
      <c r="S21" s="43">
        <f t="shared" si="1"/>
        <v>4.285171752362066</v>
      </c>
      <c r="T21" s="43">
        <f t="shared" si="2"/>
        <v>195.71482824763794</v>
      </c>
    </row>
    <row r="22" spans="1:20" x14ac:dyDescent="0.25">
      <c r="O22" s="41" t="s">
        <v>39</v>
      </c>
      <c r="P22" s="15">
        <f>B17-I15</f>
        <v>0.58699999999999997</v>
      </c>
      <c r="Q22" s="15">
        <f t="shared" si="0"/>
        <v>2164.4430000000002</v>
      </c>
      <c r="S22">
        <f t="shared" si="1"/>
        <v>3.6961010292255323</v>
      </c>
      <c r="T22">
        <f t="shared" si="2"/>
        <v>196.30389897077447</v>
      </c>
    </row>
    <row r="23" spans="1:20" x14ac:dyDescent="0.25">
      <c r="O23" s="41" t="s">
        <v>40</v>
      </c>
      <c r="P23" s="15">
        <f>C17-I15</f>
        <v>0.55499999999999994</v>
      </c>
      <c r="Q23" s="15">
        <f t="shared" si="0"/>
        <v>2039.1629999999998</v>
      </c>
      <c r="S23">
        <f t="shared" si="1"/>
        <v>3.9231782844235603</v>
      </c>
      <c r="T23">
        <f t="shared" si="2"/>
        <v>196.07682171557644</v>
      </c>
    </row>
    <row r="24" spans="1:20" x14ac:dyDescent="0.25">
      <c r="O24" s="41" t="s">
        <v>41</v>
      </c>
      <c r="P24" s="15">
        <f>D17-I15</f>
        <v>0.59600000000000009</v>
      </c>
      <c r="Q24" s="15">
        <f t="shared" si="0"/>
        <v>2199.6780000000003</v>
      </c>
      <c r="S24">
        <f t="shared" si="1"/>
        <v>3.6368959456793215</v>
      </c>
      <c r="T24">
        <f t="shared" si="2"/>
        <v>196.36310405432067</v>
      </c>
    </row>
    <row r="25" spans="1:20" x14ac:dyDescent="0.25">
      <c r="O25" s="41" t="s">
        <v>27</v>
      </c>
      <c r="P25" s="15">
        <f>E17-I15</f>
        <v>0.43</v>
      </c>
      <c r="Q25" s="15">
        <f t="shared" si="0"/>
        <v>1549.788</v>
      </c>
      <c r="S25">
        <f t="shared" si="1"/>
        <v>5.1619963504685797</v>
      </c>
      <c r="T25">
        <f t="shared" si="2"/>
        <v>194.83800364953143</v>
      </c>
    </row>
    <row r="26" spans="1:20" x14ac:dyDescent="0.25">
      <c r="O26" s="41" t="s">
        <v>28</v>
      </c>
      <c r="P26" s="15">
        <f>F17-I15</f>
        <v>0.435</v>
      </c>
      <c r="Q26" s="15">
        <f t="shared" si="0"/>
        <v>1569.3630000000001</v>
      </c>
      <c r="S26">
        <f t="shared" si="1"/>
        <v>5.0976096671069726</v>
      </c>
      <c r="T26">
        <f t="shared" si="2"/>
        <v>194.90239033289302</v>
      </c>
    </row>
    <row r="27" spans="1:20" x14ac:dyDescent="0.25">
      <c r="O27" s="41" t="s">
        <v>29</v>
      </c>
      <c r="P27" s="15">
        <f>G17-I15</f>
        <v>0.46400000000000002</v>
      </c>
      <c r="Q27" s="15">
        <f t="shared" si="0"/>
        <v>1682.8980000000001</v>
      </c>
      <c r="S27">
        <f t="shared" si="1"/>
        <v>4.7537046214327896</v>
      </c>
      <c r="T27">
        <f t="shared" si="2"/>
        <v>195.2462953785672</v>
      </c>
    </row>
    <row r="28" spans="1:20" x14ac:dyDescent="0.25">
      <c r="O28" s="41" t="s">
        <v>24</v>
      </c>
      <c r="P28" s="15">
        <f>H17-I15</f>
        <v>0.47100000000000003</v>
      </c>
      <c r="Q28" s="15">
        <f t="shared" si="0"/>
        <v>1710.3030000000001</v>
      </c>
      <c r="S28" s="43">
        <f t="shared" si="1"/>
        <v>4.6775337469442553</v>
      </c>
      <c r="T28" s="43">
        <f t="shared" si="2"/>
        <v>195.32246625305575</v>
      </c>
    </row>
    <row r="29" spans="1:20" x14ac:dyDescent="0.25">
      <c r="O29" s="41" t="s">
        <v>26</v>
      </c>
      <c r="P29" s="15">
        <f>I17-I15</f>
        <v>0.44400000000000001</v>
      </c>
      <c r="Q29" s="15">
        <f t="shared" si="0"/>
        <v>1604.598</v>
      </c>
      <c r="S29" s="43">
        <f t="shared" si="1"/>
        <v>4.9856724238718986</v>
      </c>
      <c r="T29" s="43">
        <f t="shared" si="2"/>
        <v>195.0143275761281</v>
      </c>
    </row>
    <row r="30" spans="1:20" x14ac:dyDescent="0.25">
      <c r="O30" s="41" t="s">
        <v>60</v>
      </c>
      <c r="P30" s="15">
        <f>J17-I15</f>
        <v>0.40499999999999997</v>
      </c>
      <c r="Q30" s="15">
        <f t="shared" si="0"/>
        <v>1451.9129999999998</v>
      </c>
      <c r="S30" s="43">
        <f t="shared" si="1"/>
        <v>5.5099720162296233</v>
      </c>
      <c r="T30" s="43">
        <f t="shared" si="2"/>
        <v>194.49002798377037</v>
      </c>
    </row>
    <row r="31" spans="1:20" x14ac:dyDescent="0.25">
      <c r="O31" s="41" t="s">
        <v>61</v>
      </c>
      <c r="P31" s="15">
        <f>K17-I15</f>
        <v>0.44900000000000001</v>
      </c>
      <c r="Q31" s="15">
        <f t="shared" si="0"/>
        <v>1624.173</v>
      </c>
      <c r="S31" s="43">
        <f t="shared" si="1"/>
        <v>4.9255836662720043</v>
      </c>
      <c r="T31" s="43">
        <f t="shared" si="2"/>
        <v>195.07441633372798</v>
      </c>
    </row>
    <row r="32" spans="1:20" x14ac:dyDescent="0.25">
      <c r="O32" s="41" t="s">
        <v>62</v>
      </c>
      <c r="P32" s="15">
        <f>L17-I15</f>
        <v>0.5</v>
      </c>
      <c r="Q32" s="15">
        <f t="shared" si="0"/>
        <v>1823.838</v>
      </c>
      <c r="S32" s="43">
        <f t="shared" si="1"/>
        <v>4.3863544898176272</v>
      </c>
      <c r="T32" s="43">
        <f t="shared" si="2"/>
        <v>195.61364551018238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MUG</vt:lpstr>
      <vt:lpstr>Bradford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xulab</dc:creator>
  <cp:lastModifiedBy>Peng XU</cp:lastModifiedBy>
  <dcterms:created xsi:type="dcterms:W3CDTF">2017-04-25T17:34:27Z</dcterms:created>
  <dcterms:modified xsi:type="dcterms:W3CDTF">2017-08-25T16:24:14Z</dcterms:modified>
</cp:coreProperties>
</file>