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0B3425D0-A752-4B5A-8669-6D8A4A1CF529}" xr6:coauthVersionLast="41" xr6:coauthVersionMax="41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Carbon and Nitrogen Sources" sheetId="1" r:id="rId1"/>
    <sheet name="Nutrient concentration effects" sheetId="2" r:id="rId2"/>
    <sheet name="Shaking vs Static conditions" sheetId="4" r:id="rId3"/>
    <sheet name="Temperature effects" sheetId="5" r:id="rId4"/>
    <sheet name="pH effects" sheetId="7" r:id="rId5"/>
    <sheet name="Salinity effects" sheetId="8" r:id="rId6"/>
    <sheet name="Dye Concentration effects" sheetId="3" r:id="rId7"/>
    <sheet name="Application to other dyes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8" l="1"/>
  <c r="E3" i="8"/>
  <c r="F3" i="8" s="1"/>
  <c r="G3" i="8"/>
  <c r="G12" i="8"/>
  <c r="E12" i="8"/>
  <c r="G11" i="8"/>
  <c r="E11" i="8"/>
  <c r="F11" i="8" s="1"/>
  <c r="G10" i="8"/>
  <c r="E10" i="8"/>
  <c r="F10" i="8" s="1"/>
  <c r="G9" i="8"/>
  <c r="E9" i="8"/>
  <c r="F9" i="8" s="1"/>
  <c r="G8" i="8"/>
  <c r="F8" i="8"/>
  <c r="E8" i="8"/>
  <c r="G7" i="8"/>
  <c r="E7" i="8"/>
  <c r="F7" i="8" s="1"/>
  <c r="G6" i="8"/>
  <c r="E6" i="8"/>
  <c r="F6" i="8" s="1"/>
  <c r="G5" i="8"/>
  <c r="E5" i="8"/>
  <c r="F5" i="8" s="1"/>
  <c r="G4" i="8"/>
  <c r="F4" i="8"/>
  <c r="E4" i="8"/>
  <c r="H12" i="7"/>
  <c r="F12" i="7"/>
  <c r="G12" i="7" s="1"/>
  <c r="H11" i="7"/>
  <c r="F11" i="7"/>
  <c r="G11" i="7" s="1"/>
  <c r="H10" i="7"/>
  <c r="F10" i="7"/>
  <c r="G10" i="7" s="1"/>
  <c r="H9" i="7"/>
  <c r="G9" i="7"/>
  <c r="F9" i="7"/>
  <c r="H8" i="7"/>
  <c r="F8" i="7"/>
  <c r="G8" i="7" s="1"/>
  <c r="H7" i="7"/>
  <c r="F7" i="7"/>
  <c r="G7" i="7" s="1"/>
  <c r="H6" i="7"/>
  <c r="F6" i="7"/>
  <c r="G6" i="7" s="1"/>
  <c r="H5" i="7"/>
  <c r="F5" i="7"/>
  <c r="G5" i="7" s="1"/>
  <c r="H4" i="7"/>
  <c r="F4" i="7"/>
  <c r="G4" i="7" s="1"/>
  <c r="H3" i="7"/>
  <c r="F3" i="7"/>
  <c r="G3" i="7" s="1"/>
  <c r="H12" i="6"/>
  <c r="F12" i="6"/>
  <c r="G12" i="6" s="1"/>
  <c r="H11" i="6"/>
  <c r="F11" i="6"/>
  <c r="G11" i="6" s="1"/>
  <c r="H10" i="6"/>
  <c r="F10" i="6"/>
  <c r="G10" i="6" s="1"/>
  <c r="H9" i="6"/>
  <c r="F9" i="6"/>
  <c r="G9" i="6" s="1"/>
  <c r="H8" i="6"/>
  <c r="F8" i="6"/>
  <c r="G8" i="6" s="1"/>
  <c r="H7" i="6"/>
  <c r="F7" i="6"/>
  <c r="G7" i="6" s="1"/>
  <c r="H6" i="6"/>
  <c r="F6" i="6"/>
  <c r="G6" i="6" s="1"/>
  <c r="H5" i="6"/>
  <c r="F5" i="6"/>
  <c r="G5" i="6" s="1"/>
  <c r="H4" i="6"/>
  <c r="F4" i="6"/>
  <c r="G4" i="6" s="1"/>
  <c r="H3" i="6"/>
  <c r="F3" i="6"/>
  <c r="G3" i="6" s="1"/>
  <c r="G72" i="5" l="1"/>
  <c r="E72" i="5"/>
  <c r="F72" i="5" s="1"/>
  <c r="G71" i="5"/>
  <c r="E71" i="5"/>
  <c r="F71" i="5" s="1"/>
  <c r="G70" i="5"/>
  <c r="E70" i="5"/>
  <c r="F70" i="5" s="1"/>
  <c r="G69" i="5"/>
  <c r="E69" i="5"/>
  <c r="F69" i="5" s="1"/>
  <c r="G68" i="5"/>
  <c r="E68" i="5"/>
  <c r="F68" i="5" s="1"/>
  <c r="G67" i="5"/>
  <c r="E67" i="5"/>
  <c r="F67" i="5" s="1"/>
  <c r="G66" i="5"/>
  <c r="E66" i="5"/>
  <c r="F66" i="5" s="1"/>
  <c r="G65" i="5"/>
  <c r="E65" i="5"/>
  <c r="F65" i="5" s="1"/>
  <c r="G64" i="5"/>
  <c r="M60" i="5"/>
  <c r="G60" i="5"/>
  <c r="F60" i="5"/>
  <c r="E60" i="5"/>
  <c r="M59" i="5"/>
  <c r="G59" i="5"/>
  <c r="E59" i="5"/>
  <c r="F59" i="5" s="1"/>
  <c r="M58" i="5"/>
  <c r="G58" i="5"/>
  <c r="E58" i="5"/>
  <c r="M57" i="5"/>
  <c r="G57" i="5"/>
  <c r="E57" i="5"/>
  <c r="F57" i="5" s="1"/>
  <c r="M56" i="5"/>
  <c r="G56" i="5"/>
  <c r="E56" i="5"/>
  <c r="F56" i="5" s="1"/>
  <c r="M55" i="5"/>
  <c r="G55" i="5"/>
  <c r="E55" i="5"/>
  <c r="F55" i="5" s="1"/>
  <c r="M54" i="5"/>
  <c r="G54" i="5"/>
  <c r="E54" i="5"/>
  <c r="F54" i="5" s="1"/>
  <c r="M53" i="5"/>
  <c r="G53" i="5"/>
  <c r="E53" i="5"/>
  <c r="F53" i="5" s="1"/>
  <c r="M52" i="5"/>
  <c r="F52" i="5"/>
  <c r="E52" i="5"/>
  <c r="M48" i="5"/>
  <c r="G48" i="5"/>
  <c r="E48" i="5"/>
  <c r="F48" i="5" s="1"/>
  <c r="M47" i="5"/>
  <c r="G47" i="5"/>
  <c r="E47" i="5"/>
  <c r="F47" i="5" s="1"/>
  <c r="M46" i="5"/>
  <c r="G46" i="5"/>
  <c r="F46" i="5"/>
  <c r="E46" i="5"/>
  <c r="M45" i="5"/>
  <c r="G45" i="5"/>
  <c r="E45" i="5"/>
  <c r="F45" i="5" s="1"/>
  <c r="M44" i="5"/>
  <c r="G44" i="5"/>
  <c r="E44" i="5"/>
  <c r="F44" i="5" s="1"/>
  <c r="M43" i="5"/>
  <c r="G43" i="5"/>
  <c r="F43" i="5"/>
  <c r="E43" i="5"/>
  <c r="M42" i="5"/>
  <c r="G42" i="5"/>
  <c r="E42" i="5"/>
  <c r="F42" i="5" s="1"/>
  <c r="M41" i="5"/>
  <c r="G41" i="5"/>
  <c r="E41" i="5"/>
  <c r="F41" i="5" s="1"/>
  <c r="M40" i="5"/>
  <c r="E40" i="5"/>
  <c r="F40" i="5" s="1"/>
  <c r="M36" i="5"/>
  <c r="G36" i="5"/>
  <c r="E36" i="5"/>
  <c r="F36" i="5" s="1"/>
  <c r="M35" i="5"/>
  <c r="G35" i="5"/>
  <c r="E35" i="5"/>
  <c r="F35" i="5" s="1"/>
  <c r="M34" i="5"/>
  <c r="G34" i="5"/>
  <c r="E34" i="5"/>
  <c r="F34" i="5" s="1"/>
  <c r="M33" i="5"/>
  <c r="G33" i="5"/>
  <c r="E33" i="5"/>
  <c r="F33" i="5" s="1"/>
  <c r="M32" i="5"/>
  <c r="G32" i="5"/>
  <c r="E32" i="5"/>
  <c r="F32" i="5" s="1"/>
  <c r="M31" i="5"/>
  <c r="G31" i="5"/>
  <c r="E31" i="5"/>
  <c r="F31" i="5" s="1"/>
  <c r="M30" i="5"/>
  <c r="G30" i="5"/>
  <c r="E30" i="5"/>
  <c r="F30" i="5" s="1"/>
  <c r="M29" i="5"/>
  <c r="G29" i="5"/>
  <c r="E29" i="5"/>
  <c r="F29" i="5" s="1"/>
  <c r="M28" i="5"/>
  <c r="E28" i="5"/>
  <c r="F28" i="5" s="1"/>
  <c r="M24" i="5"/>
  <c r="G24" i="5"/>
  <c r="E24" i="5"/>
  <c r="F24" i="5" s="1"/>
  <c r="M23" i="5"/>
  <c r="G23" i="5"/>
  <c r="F23" i="5"/>
  <c r="E23" i="5"/>
  <c r="M22" i="5"/>
  <c r="G22" i="5"/>
  <c r="E22" i="5"/>
  <c r="F22" i="5" s="1"/>
  <c r="M21" i="5"/>
  <c r="G21" i="5"/>
  <c r="E21" i="5"/>
  <c r="F21" i="5" s="1"/>
  <c r="M20" i="5"/>
  <c r="G20" i="5"/>
  <c r="F20" i="5"/>
  <c r="E20" i="5"/>
  <c r="M19" i="5"/>
  <c r="G19" i="5"/>
  <c r="E19" i="5"/>
  <c r="F19" i="5" s="1"/>
  <c r="M18" i="5"/>
  <c r="G18" i="5"/>
  <c r="E18" i="5"/>
  <c r="F18" i="5" s="1"/>
  <c r="M17" i="5"/>
  <c r="G17" i="5"/>
  <c r="F17" i="5"/>
  <c r="E17" i="5"/>
  <c r="M16" i="5"/>
  <c r="E16" i="5"/>
  <c r="F16" i="5" s="1"/>
  <c r="M12" i="5"/>
  <c r="G12" i="5"/>
  <c r="E12" i="5"/>
  <c r="F12" i="5" s="1"/>
  <c r="M11" i="5"/>
  <c r="G11" i="5"/>
  <c r="E11" i="5"/>
  <c r="F11" i="5" s="1"/>
  <c r="M10" i="5"/>
  <c r="G10" i="5"/>
  <c r="E10" i="5"/>
  <c r="F10" i="5" s="1"/>
  <c r="M9" i="5"/>
  <c r="G9" i="5"/>
  <c r="E9" i="5"/>
  <c r="F9" i="5" s="1"/>
  <c r="M8" i="5"/>
  <c r="G8" i="5"/>
  <c r="E8" i="5"/>
  <c r="F8" i="5" s="1"/>
  <c r="M7" i="5"/>
  <c r="G7" i="5"/>
  <c r="E7" i="5"/>
  <c r="F7" i="5" s="1"/>
  <c r="M6" i="5"/>
  <c r="G6" i="5"/>
  <c r="E6" i="5"/>
  <c r="F6" i="5" s="1"/>
  <c r="M5" i="5"/>
  <c r="G5" i="5"/>
  <c r="E5" i="5"/>
  <c r="F5" i="5" s="1"/>
  <c r="M4" i="5"/>
  <c r="E4" i="5"/>
  <c r="M40" i="4" l="1"/>
  <c r="L40" i="4"/>
  <c r="G40" i="4"/>
  <c r="E40" i="4"/>
  <c r="F40" i="4" s="1"/>
  <c r="M39" i="4"/>
  <c r="L39" i="4"/>
  <c r="G39" i="4"/>
  <c r="E39" i="4"/>
  <c r="F39" i="4" s="1"/>
  <c r="M38" i="4"/>
  <c r="L38" i="4"/>
  <c r="G38" i="4"/>
  <c r="E38" i="4"/>
  <c r="F38" i="4" s="1"/>
  <c r="M37" i="4"/>
  <c r="L37" i="4"/>
  <c r="G37" i="4"/>
  <c r="E37" i="4"/>
  <c r="F37" i="4" s="1"/>
  <c r="M36" i="4"/>
  <c r="L36" i="4"/>
  <c r="G36" i="4"/>
  <c r="E36" i="4"/>
  <c r="F36" i="4" s="1"/>
  <c r="M35" i="4"/>
  <c r="L35" i="4"/>
  <c r="G35" i="4"/>
  <c r="E35" i="4"/>
  <c r="F35" i="4" s="1"/>
  <c r="M34" i="4"/>
  <c r="L34" i="4"/>
  <c r="G34" i="4"/>
  <c r="E34" i="4"/>
  <c r="F34" i="4" s="1"/>
  <c r="M33" i="4"/>
  <c r="L33" i="4"/>
  <c r="G33" i="4"/>
  <c r="E33" i="4"/>
  <c r="F33" i="4" s="1"/>
  <c r="M32" i="4"/>
  <c r="L32" i="4"/>
  <c r="G32" i="4"/>
  <c r="E32" i="4"/>
  <c r="F32" i="4" s="1"/>
  <c r="M31" i="4"/>
  <c r="L31" i="4"/>
  <c r="G31" i="4"/>
  <c r="E31" i="4"/>
  <c r="F31" i="4" s="1"/>
  <c r="M30" i="4"/>
  <c r="L30" i="4"/>
  <c r="G30" i="4"/>
  <c r="E30" i="4"/>
  <c r="F30" i="4" s="1"/>
  <c r="M29" i="4"/>
  <c r="L29" i="4"/>
  <c r="G29" i="4"/>
  <c r="E29" i="4"/>
  <c r="F29" i="4" s="1"/>
  <c r="M28" i="4"/>
  <c r="L28" i="4"/>
  <c r="G28" i="4"/>
  <c r="E28" i="4"/>
  <c r="F28" i="4" s="1"/>
  <c r="M27" i="4"/>
  <c r="L27" i="4"/>
  <c r="G27" i="4"/>
  <c r="E27" i="4"/>
  <c r="F27" i="4" s="1"/>
  <c r="M26" i="4"/>
  <c r="L26" i="4"/>
  <c r="G26" i="4"/>
  <c r="E26" i="4"/>
  <c r="F26" i="4" s="1"/>
  <c r="M25" i="4"/>
  <c r="L25" i="4"/>
  <c r="G25" i="4"/>
  <c r="E25" i="4"/>
  <c r="F25" i="4" s="1"/>
  <c r="L24" i="4"/>
  <c r="E24" i="4"/>
  <c r="M19" i="4"/>
  <c r="L19" i="4"/>
  <c r="G19" i="4"/>
  <c r="E19" i="4"/>
  <c r="F19" i="4" s="1"/>
  <c r="M18" i="4"/>
  <c r="L18" i="4"/>
  <c r="G18" i="4"/>
  <c r="E18" i="4"/>
  <c r="F18" i="4" s="1"/>
  <c r="M17" i="4"/>
  <c r="L17" i="4"/>
  <c r="G17" i="4"/>
  <c r="E17" i="4"/>
  <c r="F17" i="4" s="1"/>
  <c r="M16" i="4"/>
  <c r="L16" i="4"/>
  <c r="G16" i="4"/>
  <c r="E16" i="4"/>
  <c r="F16" i="4" s="1"/>
  <c r="M15" i="4"/>
  <c r="L15" i="4"/>
  <c r="G15" i="4"/>
  <c r="E15" i="4"/>
  <c r="F15" i="4" s="1"/>
  <c r="M14" i="4"/>
  <c r="L14" i="4"/>
  <c r="G14" i="4"/>
  <c r="E14" i="4"/>
  <c r="F14" i="4" s="1"/>
  <c r="M13" i="4"/>
  <c r="L13" i="4"/>
  <c r="G13" i="4"/>
  <c r="E13" i="4"/>
  <c r="F13" i="4" s="1"/>
  <c r="M12" i="4"/>
  <c r="L12" i="4"/>
  <c r="G12" i="4"/>
  <c r="E12" i="4"/>
  <c r="F12" i="4" s="1"/>
  <c r="M11" i="4"/>
  <c r="L11" i="4"/>
  <c r="G11" i="4"/>
  <c r="E11" i="4"/>
  <c r="F11" i="4" s="1"/>
  <c r="M10" i="4"/>
  <c r="L10" i="4"/>
  <c r="G10" i="4"/>
  <c r="E10" i="4"/>
  <c r="F10" i="4" s="1"/>
  <c r="M9" i="4"/>
  <c r="L9" i="4"/>
  <c r="G9" i="4"/>
  <c r="F9" i="4"/>
  <c r="E9" i="4"/>
  <c r="M8" i="4"/>
  <c r="L8" i="4"/>
  <c r="G8" i="4"/>
  <c r="E8" i="4"/>
  <c r="F8" i="4" s="1"/>
  <c r="M7" i="4"/>
  <c r="L7" i="4"/>
  <c r="G7" i="4"/>
  <c r="E7" i="4"/>
  <c r="F7" i="4" s="1"/>
  <c r="M6" i="4"/>
  <c r="L6" i="4"/>
  <c r="G6" i="4"/>
  <c r="E6" i="4"/>
  <c r="F6" i="4" s="1"/>
  <c r="M5" i="4"/>
  <c r="L5" i="4"/>
  <c r="G5" i="4"/>
  <c r="E5" i="4"/>
  <c r="F5" i="4" s="1"/>
  <c r="M4" i="4"/>
  <c r="L4" i="4"/>
  <c r="G4" i="4"/>
  <c r="E4" i="4"/>
  <c r="F4" i="4" s="1"/>
  <c r="L3" i="4"/>
  <c r="E3" i="4"/>
  <c r="G72" i="3" l="1"/>
  <c r="F72" i="3"/>
  <c r="E72" i="3"/>
  <c r="G71" i="3"/>
  <c r="E71" i="3"/>
  <c r="F71" i="3" s="1"/>
  <c r="G70" i="3"/>
  <c r="E70" i="3"/>
  <c r="F70" i="3" s="1"/>
  <c r="G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0" i="3"/>
  <c r="E60" i="3"/>
  <c r="G59" i="3"/>
  <c r="E59" i="3"/>
  <c r="F59" i="3" s="1"/>
  <c r="G58" i="3"/>
  <c r="E58" i="3"/>
  <c r="G57" i="3"/>
  <c r="F57" i="3"/>
  <c r="E57" i="3"/>
  <c r="G56" i="3"/>
  <c r="F56" i="3"/>
  <c r="E56" i="3"/>
  <c r="G55" i="3"/>
  <c r="E55" i="3"/>
  <c r="F55" i="3" s="1"/>
  <c r="G54" i="3"/>
  <c r="F54" i="3"/>
  <c r="E54" i="3"/>
  <c r="G53" i="3"/>
  <c r="E53" i="3"/>
  <c r="G48" i="3"/>
  <c r="E48" i="3"/>
  <c r="F48" i="3" s="1"/>
  <c r="G47" i="3"/>
  <c r="F47" i="3"/>
  <c r="E47" i="3"/>
  <c r="G46" i="3"/>
  <c r="E46" i="3"/>
  <c r="F46" i="3" s="1"/>
  <c r="G45" i="3"/>
  <c r="E45" i="3"/>
  <c r="F45" i="3" s="1"/>
  <c r="G44" i="3"/>
  <c r="F44" i="3"/>
  <c r="E44" i="3"/>
  <c r="G43" i="3"/>
  <c r="E43" i="3"/>
  <c r="F43" i="3" s="1"/>
  <c r="G42" i="3"/>
  <c r="E42" i="3"/>
  <c r="F42" i="3" s="1"/>
  <c r="G41" i="3"/>
  <c r="F41" i="3"/>
  <c r="E41" i="3"/>
  <c r="P37" i="3"/>
  <c r="N37" i="3"/>
  <c r="O37" i="3" s="1"/>
  <c r="P36" i="3"/>
  <c r="N36" i="3"/>
  <c r="O36" i="3" s="1"/>
  <c r="G36" i="3"/>
  <c r="F36" i="3"/>
  <c r="E36" i="3"/>
  <c r="P35" i="3"/>
  <c r="N35" i="3"/>
  <c r="O35" i="3" s="1"/>
  <c r="G35" i="3"/>
  <c r="E35" i="3"/>
  <c r="F35" i="3" s="1"/>
  <c r="P34" i="3"/>
  <c r="O34" i="3"/>
  <c r="N34" i="3"/>
  <c r="G34" i="3"/>
  <c r="E34" i="3"/>
  <c r="F34" i="3" s="1"/>
  <c r="P33" i="3"/>
  <c r="N33" i="3"/>
  <c r="O33" i="3" s="1"/>
  <c r="G33" i="3"/>
  <c r="F33" i="3"/>
  <c r="E33" i="3"/>
  <c r="P32" i="3"/>
  <c r="N32" i="3"/>
  <c r="O32" i="3" s="1"/>
  <c r="G32" i="3"/>
  <c r="E32" i="3"/>
  <c r="F32" i="3" s="1"/>
  <c r="P31" i="3"/>
  <c r="O31" i="3"/>
  <c r="N31" i="3"/>
  <c r="G31" i="3"/>
  <c r="E31" i="3"/>
  <c r="F31" i="3" s="1"/>
  <c r="P30" i="3"/>
  <c r="N30" i="3"/>
  <c r="O30" i="3" s="1"/>
  <c r="G30" i="3"/>
  <c r="F30" i="3"/>
  <c r="E30" i="3"/>
  <c r="G29" i="3"/>
  <c r="E29" i="3"/>
  <c r="F29" i="3" s="1"/>
  <c r="P24" i="3"/>
  <c r="N24" i="3"/>
  <c r="O24" i="3" s="1"/>
  <c r="G24" i="3"/>
  <c r="F24" i="3"/>
  <c r="E24" i="3"/>
  <c r="P23" i="3"/>
  <c r="N23" i="3"/>
  <c r="O23" i="3" s="1"/>
  <c r="G23" i="3"/>
  <c r="E23" i="3"/>
  <c r="F23" i="3" s="1"/>
  <c r="P22" i="3"/>
  <c r="O22" i="3"/>
  <c r="N22" i="3"/>
  <c r="G22" i="3"/>
  <c r="E22" i="3"/>
  <c r="P21" i="3"/>
  <c r="N21" i="3"/>
  <c r="O21" i="3" s="1"/>
  <c r="G21" i="3"/>
  <c r="F21" i="3"/>
  <c r="E21" i="3"/>
  <c r="P20" i="3"/>
  <c r="N20" i="3"/>
  <c r="O20" i="3" s="1"/>
  <c r="G20" i="3"/>
  <c r="E20" i="3"/>
  <c r="F20" i="3" s="1"/>
  <c r="P19" i="3"/>
  <c r="O19" i="3"/>
  <c r="N19" i="3"/>
  <c r="G19" i="3"/>
  <c r="E19" i="3"/>
  <c r="F19" i="3" s="1"/>
  <c r="P18" i="3"/>
  <c r="N18" i="3"/>
  <c r="O18" i="3" s="1"/>
  <c r="G18" i="3"/>
  <c r="F18" i="3"/>
  <c r="E18" i="3"/>
  <c r="P17" i="3"/>
  <c r="N17" i="3"/>
  <c r="O17" i="3" s="1"/>
  <c r="G17" i="3"/>
  <c r="E17" i="3"/>
  <c r="F17" i="3" s="1"/>
  <c r="P12" i="3"/>
  <c r="O12" i="3"/>
  <c r="N12" i="3"/>
  <c r="G12" i="3"/>
  <c r="E12" i="3"/>
  <c r="F12" i="3" s="1"/>
  <c r="P11" i="3"/>
  <c r="N11" i="3"/>
  <c r="O11" i="3" s="1"/>
  <c r="G11" i="3"/>
  <c r="F11" i="3"/>
  <c r="E11" i="3"/>
  <c r="P10" i="3"/>
  <c r="N10" i="3"/>
  <c r="O10" i="3" s="1"/>
  <c r="G10" i="3"/>
  <c r="E10" i="3"/>
  <c r="F10" i="3" s="1"/>
  <c r="P9" i="3"/>
  <c r="O9" i="3"/>
  <c r="N9" i="3"/>
  <c r="G9" i="3"/>
  <c r="E9" i="3"/>
  <c r="F9" i="3" s="1"/>
  <c r="P8" i="3"/>
  <c r="N8" i="3"/>
  <c r="O8" i="3" s="1"/>
  <c r="G8" i="3"/>
  <c r="F8" i="3"/>
  <c r="E8" i="3"/>
  <c r="P7" i="3"/>
  <c r="N7" i="3"/>
  <c r="O7" i="3" s="1"/>
  <c r="G7" i="3"/>
  <c r="E7" i="3"/>
  <c r="F7" i="3" s="1"/>
  <c r="P6" i="3"/>
  <c r="O6" i="3"/>
  <c r="N6" i="3"/>
  <c r="G6" i="3"/>
  <c r="E6" i="3"/>
  <c r="F6" i="3" s="1"/>
  <c r="P5" i="3"/>
  <c r="N5" i="3"/>
  <c r="O5" i="3" s="1"/>
  <c r="G5" i="3"/>
  <c r="F5" i="3"/>
  <c r="E5" i="3"/>
  <c r="E4" i="3"/>
  <c r="F22" i="3" l="1"/>
  <c r="F58" i="3"/>
  <c r="F69" i="3"/>
  <c r="F60" i="3"/>
  <c r="F53" i="3"/>
  <c r="N83" i="2"/>
  <c r="O83" i="2" s="1"/>
  <c r="N79" i="2"/>
  <c r="O79" i="2" s="1"/>
  <c r="P79" i="2"/>
  <c r="N80" i="2"/>
  <c r="O80" i="2" s="1"/>
  <c r="P80" i="2"/>
  <c r="N81" i="2"/>
  <c r="O81" i="2" s="1"/>
  <c r="P81" i="2"/>
  <c r="N82" i="2"/>
  <c r="O82" i="2" s="1"/>
  <c r="P82" i="2"/>
  <c r="P83" i="2"/>
  <c r="N84" i="2"/>
  <c r="O84" i="2" s="1"/>
  <c r="P84" i="2"/>
  <c r="N85" i="2"/>
  <c r="O85" i="2" s="1"/>
  <c r="P85" i="2"/>
  <c r="N86" i="2"/>
  <c r="O86" i="2" s="1"/>
  <c r="P86" i="2"/>
  <c r="E66" i="2"/>
  <c r="F66" i="2" s="1"/>
  <c r="E67" i="2"/>
  <c r="F67" i="2" s="1"/>
  <c r="G67" i="2"/>
  <c r="E68" i="2"/>
  <c r="F68" i="2"/>
  <c r="G68" i="2"/>
  <c r="E69" i="2"/>
  <c r="F69" i="2" s="1"/>
  <c r="G69" i="2"/>
  <c r="E70" i="2"/>
  <c r="F70" i="2" s="1"/>
  <c r="G70" i="2"/>
  <c r="E71" i="2"/>
  <c r="F71" i="2"/>
  <c r="G71" i="2"/>
  <c r="E72" i="2"/>
  <c r="F72" i="2" s="1"/>
  <c r="G72" i="2"/>
  <c r="E73" i="2"/>
  <c r="F73" i="2" s="1"/>
  <c r="G73" i="2"/>
  <c r="E74" i="2"/>
  <c r="F74" i="2" s="1"/>
  <c r="G74" i="2"/>
  <c r="E78" i="2"/>
  <c r="E79" i="2"/>
  <c r="F79" i="2"/>
  <c r="G79" i="2"/>
  <c r="E80" i="2"/>
  <c r="F80" i="2" s="1"/>
  <c r="G80" i="2"/>
  <c r="E81" i="2"/>
  <c r="F81" i="2" s="1"/>
  <c r="G81" i="2"/>
  <c r="E82" i="2"/>
  <c r="F82" i="2" s="1"/>
  <c r="G82" i="2"/>
  <c r="E83" i="2"/>
  <c r="F83" i="2" s="1"/>
  <c r="G83" i="2"/>
  <c r="E84" i="2"/>
  <c r="F84" i="2" s="1"/>
  <c r="G84" i="2"/>
  <c r="E85" i="2"/>
  <c r="F85" i="2" s="1"/>
  <c r="G85" i="2"/>
  <c r="E86" i="2"/>
  <c r="F86" i="2" s="1"/>
  <c r="G86" i="2"/>
  <c r="P50" i="2" l="1"/>
  <c r="N50" i="2"/>
  <c r="O50" i="2" s="1"/>
  <c r="P49" i="2"/>
  <c r="N49" i="2"/>
  <c r="O49" i="2" s="1"/>
  <c r="P48" i="2"/>
  <c r="N48" i="2"/>
  <c r="O48" i="2" s="1"/>
  <c r="P47" i="2"/>
  <c r="N47" i="2"/>
  <c r="O47" i="2" s="1"/>
  <c r="P46" i="2"/>
  <c r="N46" i="2"/>
  <c r="O46" i="2" s="1"/>
  <c r="P45" i="2"/>
  <c r="N45" i="2"/>
  <c r="O45" i="2" s="1"/>
  <c r="P44" i="2"/>
  <c r="N44" i="2"/>
  <c r="O44" i="2" s="1"/>
  <c r="P43" i="2"/>
  <c r="N43" i="2"/>
  <c r="O43" i="2" s="1"/>
  <c r="N42" i="2"/>
  <c r="O42" i="2" s="1"/>
  <c r="G50" i="2"/>
  <c r="E50" i="2"/>
  <c r="F50" i="2" s="1"/>
  <c r="G49" i="2"/>
  <c r="E49" i="2"/>
  <c r="F49" i="2" s="1"/>
  <c r="G48" i="2"/>
  <c r="E48" i="2"/>
  <c r="F48" i="2" s="1"/>
  <c r="G47" i="2"/>
  <c r="E47" i="2"/>
  <c r="F47" i="2" s="1"/>
  <c r="G46" i="2"/>
  <c r="E46" i="2"/>
  <c r="F46" i="2" s="1"/>
  <c r="G45" i="2"/>
  <c r="E45" i="2"/>
  <c r="F45" i="2" s="1"/>
  <c r="G44" i="2"/>
  <c r="E44" i="2"/>
  <c r="F44" i="2" s="1"/>
  <c r="G43" i="2"/>
  <c r="E43" i="2"/>
  <c r="F43" i="2" s="1"/>
  <c r="E42" i="2"/>
  <c r="F42" i="2" s="1"/>
  <c r="L17" i="1" l="1"/>
  <c r="P6" i="2" l="1"/>
  <c r="P7" i="2"/>
  <c r="P8" i="2"/>
  <c r="P9" i="2"/>
  <c r="P10" i="2"/>
  <c r="P11" i="2"/>
  <c r="P12" i="2"/>
  <c r="P17" i="2"/>
  <c r="P18" i="2"/>
  <c r="P19" i="2"/>
  <c r="P20" i="2"/>
  <c r="P21" i="2"/>
  <c r="P22" i="2"/>
  <c r="P23" i="2"/>
  <c r="P24" i="2"/>
  <c r="P31" i="2"/>
  <c r="P32" i="2"/>
  <c r="P33" i="2"/>
  <c r="P34" i="2"/>
  <c r="P35" i="2"/>
  <c r="P36" i="2"/>
  <c r="P37" i="2"/>
  <c r="P38" i="2"/>
  <c r="P55" i="2"/>
  <c r="P56" i="2"/>
  <c r="P57" i="2"/>
  <c r="P58" i="2"/>
  <c r="P59" i="2"/>
  <c r="P60" i="2"/>
  <c r="P61" i="2"/>
  <c r="P62" i="2"/>
  <c r="P67" i="2"/>
  <c r="P68" i="2"/>
  <c r="P69" i="2"/>
  <c r="P70" i="2"/>
  <c r="P71" i="2"/>
  <c r="P72" i="2"/>
  <c r="P73" i="2"/>
  <c r="P74" i="2"/>
  <c r="P5" i="2"/>
  <c r="G31" i="2"/>
  <c r="G32" i="2"/>
  <c r="G33" i="2"/>
  <c r="G34" i="2"/>
  <c r="G35" i="2"/>
  <c r="G36" i="2"/>
  <c r="G37" i="2"/>
  <c r="G38" i="2"/>
  <c r="G55" i="2"/>
  <c r="G56" i="2"/>
  <c r="G57" i="2"/>
  <c r="G58" i="2"/>
  <c r="G59" i="2"/>
  <c r="G60" i="2"/>
  <c r="G61" i="2"/>
  <c r="G62" i="2"/>
  <c r="E31" i="2"/>
  <c r="F31" i="2" s="1"/>
  <c r="E32" i="2"/>
  <c r="F32" i="2" s="1"/>
  <c r="E33" i="2"/>
  <c r="F33" i="2" s="1"/>
  <c r="E34" i="2"/>
  <c r="F34" i="2" s="1"/>
  <c r="E35" i="2"/>
  <c r="F35" i="2" s="1"/>
  <c r="E36" i="2"/>
  <c r="E37" i="2"/>
  <c r="E38" i="2"/>
  <c r="E30" i="2"/>
  <c r="F36" i="2"/>
  <c r="F37" i="2"/>
  <c r="F38" i="2"/>
  <c r="N31" i="2"/>
  <c r="O31" i="2" s="1"/>
  <c r="N32" i="2"/>
  <c r="O32" i="2" s="1"/>
  <c r="N33" i="2"/>
  <c r="O33" i="2" s="1"/>
  <c r="N34" i="2"/>
  <c r="O34" i="2" s="1"/>
  <c r="N35" i="2"/>
  <c r="O35" i="2" s="1"/>
  <c r="N36" i="2"/>
  <c r="O36" i="2" s="1"/>
  <c r="N37" i="2"/>
  <c r="O37" i="2" s="1"/>
  <c r="N38" i="2"/>
  <c r="O38" i="2" s="1"/>
  <c r="N55" i="2"/>
  <c r="O55" i="2" s="1"/>
  <c r="N56" i="2"/>
  <c r="O56" i="2" s="1"/>
  <c r="N57" i="2"/>
  <c r="O57" i="2" s="1"/>
  <c r="N58" i="2"/>
  <c r="O58" i="2" s="1"/>
  <c r="N59" i="2"/>
  <c r="O59" i="2" s="1"/>
  <c r="N60" i="2"/>
  <c r="O60" i="2" s="1"/>
  <c r="N61" i="2"/>
  <c r="O61" i="2" s="1"/>
  <c r="N62" i="2"/>
  <c r="O62" i="2" s="1"/>
  <c r="N54" i="2"/>
  <c r="O54" i="2" s="1"/>
  <c r="N30" i="2"/>
  <c r="O30" i="2" s="1"/>
  <c r="N78" i="2"/>
  <c r="O78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54" i="2"/>
  <c r="F54" i="2" s="1"/>
  <c r="N67" i="2"/>
  <c r="O67" i="2" s="1"/>
  <c r="N68" i="2"/>
  <c r="O68" i="2" s="1"/>
  <c r="N69" i="2"/>
  <c r="O69" i="2" s="1"/>
  <c r="N70" i="2"/>
  <c r="O70" i="2" s="1"/>
  <c r="N71" i="2"/>
  <c r="O71" i="2" s="1"/>
  <c r="N72" i="2"/>
  <c r="O72" i="2" s="1"/>
  <c r="N73" i="2"/>
  <c r="O73" i="2" s="1"/>
  <c r="N74" i="2"/>
  <c r="O74" i="2" s="1"/>
  <c r="N66" i="2"/>
  <c r="O66" i="2" s="1"/>
  <c r="G6" i="2"/>
  <c r="G7" i="2"/>
  <c r="G8" i="2"/>
  <c r="G9" i="2"/>
  <c r="G10" i="2"/>
  <c r="G11" i="2"/>
  <c r="G12" i="2"/>
  <c r="G17" i="2"/>
  <c r="G18" i="2"/>
  <c r="G19" i="2"/>
  <c r="G20" i="2"/>
  <c r="G21" i="2"/>
  <c r="G22" i="2"/>
  <c r="G23" i="2"/>
  <c r="G24" i="2"/>
  <c r="G5" i="2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4" i="2"/>
  <c r="N16" i="2"/>
  <c r="O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16" i="2"/>
  <c r="E12" i="2"/>
  <c r="F12" i="2" s="1"/>
  <c r="E11" i="2"/>
  <c r="F11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4" i="2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17" i="2"/>
  <c r="O17" i="2" s="1"/>
  <c r="G5" i="1" l="1"/>
  <c r="G6" i="1"/>
  <c r="G7" i="1"/>
  <c r="G8" i="1"/>
  <c r="G9" i="1"/>
  <c r="G10" i="1"/>
  <c r="G12" i="1"/>
  <c r="G13" i="1"/>
  <c r="G14" i="1"/>
  <c r="G15" i="1"/>
  <c r="G16" i="1"/>
  <c r="G17" i="1"/>
  <c r="G18" i="1"/>
  <c r="G4" i="1"/>
  <c r="L4" i="1"/>
  <c r="L5" i="1"/>
  <c r="L6" i="1"/>
  <c r="L7" i="1"/>
  <c r="L8" i="1"/>
  <c r="L9" i="1"/>
  <c r="L10" i="1"/>
  <c r="L12" i="1"/>
  <c r="L13" i="1"/>
  <c r="L14" i="1"/>
  <c r="L15" i="1"/>
  <c r="L16" i="1"/>
  <c r="L18" i="1"/>
  <c r="K4" i="1"/>
  <c r="K5" i="1"/>
  <c r="K6" i="1"/>
  <c r="K7" i="1"/>
  <c r="K8" i="1"/>
  <c r="K9" i="1"/>
  <c r="K10" i="1"/>
  <c r="K12" i="1"/>
  <c r="K13" i="1"/>
  <c r="K14" i="1"/>
  <c r="K15" i="1"/>
  <c r="K16" i="1"/>
  <c r="K17" i="1"/>
  <c r="K18" i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</calcChain>
</file>

<file path=xl/sharedStrings.xml><?xml version="1.0" encoding="utf-8"?>
<sst xmlns="http://schemas.openxmlformats.org/spreadsheetml/2006/main" count="363" uniqueCount="99">
  <si>
    <t>OD1</t>
    <phoneticPr fontId="1" type="noConversion"/>
  </si>
  <si>
    <t>OD2</t>
    <phoneticPr fontId="1" type="noConversion"/>
  </si>
  <si>
    <t>OD3</t>
    <phoneticPr fontId="1" type="noConversion"/>
  </si>
  <si>
    <t>OD1</t>
  </si>
  <si>
    <t>OD2</t>
  </si>
  <si>
    <t>OD3</t>
  </si>
  <si>
    <t>0.1g/L</t>
    <phoneticPr fontId="1" type="noConversion"/>
  </si>
  <si>
    <t>0g/L</t>
    <phoneticPr fontId="1" type="noConversion"/>
  </si>
  <si>
    <t>0.5g/L</t>
    <phoneticPr fontId="1" type="noConversion"/>
  </si>
  <si>
    <t>2g/L</t>
    <phoneticPr fontId="1" type="noConversion"/>
  </si>
  <si>
    <t>3g/L</t>
    <phoneticPr fontId="1" type="noConversion"/>
  </si>
  <si>
    <t>0.5g/L</t>
    <phoneticPr fontId="1" type="noConversion"/>
  </si>
  <si>
    <t>2g/L</t>
    <phoneticPr fontId="1" type="noConversion"/>
  </si>
  <si>
    <t>3g/L</t>
    <phoneticPr fontId="1" type="noConversion"/>
  </si>
  <si>
    <t>5g/L</t>
    <phoneticPr fontId="1" type="noConversion"/>
  </si>
  <si>
    <t>0g/L</t>
    <phoneticPr fontId="1" type="noConversion"/>
  </si>
  <si>
    <t>0.1g/L</t>
    <phoneticPr fontId="1" type="noConversion"/>
  </si>
  <si>
    <t>glucose</t>
    <phoneticPr fontId="1" type="noConversion"/>
  </si>
  <si>
    <t>fructose</t>
    <phoneticPr fontId="1" type="noConversion"/>
  </si>
  <si>
    <t>galactose</t>
    <phoneticPr fontId="1" type="noConversion"/>
  </si>
  <si>
    <t>sucrose</t>
    <phoneticPr fontId="1" type="noConversion"/>
  </si>
  <si>
    <t>starch</t>
    <phoneticPr fontId="1" type="noConversion"/>
  </si>
  <si>
    <t>glycerin</t>
    <phoneticPr fontId="1" type="noConversion"/>
  </si>
  <si>
    <t>blank</t>
    <phoneticPr fontId="1" type="noConversion"/>
  </si>
  <si>
    <t>blank</t>
    <phoneticPr fontId="1" type="noConversion"/>
  </si>
  <si>
    <t>1g/L</t>
    <phoneticPr fontId="1" type="noConversion"/>
  </si>
  <si>
    <t>1.5g/L</t>
    <phoneticPr fontId="1" type="noConversion"/>
  </si>
  <si>
    <t>Carbon sources</t>
  </si>
  <si>
    <t>36 h</t>
  </si>
  <si>
    <t>Average OD</t>
  </si>
  <si>
    <t>Degradation Rate</t>
  </si>
  <si>
    <t>Growth OD1</t>
  </si>
  <si>
    <t>Growth OD2</t>
  </si>
  <si>
    <t>Growth OD3</t>
  </si>
  <si>
    <t>Average Growth OD</t>
  </si>
  <si>
    <t>Standard Deviation</t>
  </si>
  <si>
    <t>Nitrogen sources</t>
  </si>
  <si>
    <t>Amonium chloride</t>
  </si>
  <si>
    <t>Ammonium sulfate</t>
  </si>
  <si>
    <t>Urea</t>
  </si>
  <si>
    <t>Sodium nitrate</t>
  </si>
  <si>
    <t>Tryptone</t>
  </si>
  <si>
    <t>Yeast extract</t>
  </si>
  <si>
    <t>Time</t>
  </si>
  <si>
    <t>Glucose concentration gradient</t>
  </si>
  <si>
    <t>Degradation rate</t>
  </si>
  <si>
    <t>Standard deviation</t>
  </si>
  <si>
    <t>Yeast Extract concentration gradient</t>
  </si>
  <si>
    <t xml:space="preserve">Effect </t>
  </si>
  <si>
    <t>50mg/L</t>
  </si>
  <si>
    <t>100mg/L</t>
  </si>
  <si>
    <t>200mg/L</t>
  </si>
  <si>
    <t>400mg/L</t>
  </si>
  <si>
    <t>600mg/L</t>
  </si>
  <si>
    <t>800mg/L</t>
  </si>
  <si>
    <t>1000mg/L</t>
  </si>
  <si>
    <t>1200mg/L</t>
    <phoneticPr fontId="2" type="noConversion"/>
  </si>
  <si>
    <t>1500mg/L</t>
    <phoneticPr fontId="2" type="noConversion"/>
  </si>
  <si>
    <t>Initial DB2 dye concentration</t>
  </si>
  <si>
    <t>35℃ Static conditions</t>
  </si>
  <si>
    <r>
      <t>OD</t>
    </r>
    <r>
      <rPr>
        <vertAlign val="subscript"/>
        <sz val="11"/>
        <color theme="1"/>
        <rFont val="Calibri"/>
        <family val="3"/>
        <charset val="134"/>
        <scheme val="minor"/>
      </rPr>
      <t>600</t>
    </r>
    <r>
      <rPr>
        <sz val="11"/>
        <color theme="1"/>
        <rFont val="Calibri"/>
        <family val="3"/>
        <charset val="134"/>
        <scheme val="minor"/>
      </rPr>
      <t>1</t>
    </r>
  </si>
  <si>
    <r>
      <t>OD</t>
    </r>
    <r>
      <rPr>
        <vertAlign val="subscript"/>
        <sz val="11"/>
        <color theme="1"/>
        <rFont val="Calibri"/>
        <family val="3"/>
        <charset val="134"/>
        <scheme val="minor"/>
      </rPr>
      <t>600</t>
    </r>
    <r>
      <rPr>
        <sz val="11"/>
        <color theme="1"/>
        <rFont val="Calibri"/>
        <family val="2"/>
        <scheme val="minor"/>
      </rPr>
      <t>2</t>
    </r>
  </si>
  <si>
    <r>
      <t>OD</t>
    </r>
    <r>
      <rPr>
        <vertAlign val="subscript"/>
        <sz val="11"/>
        <color theme="1"/>
        <rFont val="Calibri"/>
        <family val="3"/>
        <charset val="134"/>
        <scheme val="minor"/>
      </rPr>
      <t>600</t>
    </r>
    <r>
      <rPr>
        <sz val="11"/>
        <color theme="1"/>
        <rFont val="Calibri"/>
        <family val="2"/>
        <scheme val="minor"/>
      </rPr>
      <t>3</t>
    </r>
  </si>
  <si>
    <t>35℃ shaking conditions</t>
  </si>
  <si>
    <t xml:space="preserve">      25℃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</si>
  <si>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r>
      <t>Average OD</t>
    </r>
    <r>
      <rPr>
        <vertAlign val="subscript"/>
        <sz val="11"/>
        <color theme="1"/>
        <rFont val="Calibri"/>
        <family val="3"/>
        <charset val="134"/>
        <scheme val="minor"/>
      </rPr>
      <t>600</t>
    </r>
  </si>
  <si>
    <t xml:space="preserve">      30℃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</si>
  <si>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      35℃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</si>
  <si>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      40℃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</si>
  <si>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      45℃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</si>
  <si>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=Sheet1!N79100*(0.628-E57)/0.628</t>
    <phoneticPr fontId="1" type="noConversion"/>
  </si>
  <si>
    <t>50℃</t>
    <phoneticPr fontId="1" type="noConversion"/>
  </si>
  <si>
    <t>0</t>
    <phoneticPr fontId="1" type="noConversion"/>
  </si>
  <si>
    <t>Temperature gradient under static conditions</t>
  </si>
  <si>
    <t>Name of dye</t>
  </si>
  <si>
    <t>Dye absorbance</t>
  </si>
  <si>
    <t>Standard deviance</t>
  </si>
  <si>
    <t>Congo Red</t>
  </si>
  <si>
    <t>Methyl Orange</t>
  </si>
  <si>
    <t>Reactive yellow 84</t>
  </si>
  <si>
    <t>Reactive Black 5</t>
  </si>
  <si>
    <t> Reactive Green 19 </t>
  </si>
  <si>
    <t>Direct Black 38 </t>
  </si>
  <si>
    <t xml:space="preserve">Acid Orange 7 </t>
  </si>
  <si>
    <t>Reactive Blue 19</t>
  </si>
  <si>
    <t>Methyl Green</t>
  </si>
  <si>
    <t>Fuchsine</t>
  </si>
  <si>
    <t>4（5.79）</t>
    <phoneticPr fontId="1" type="noConversion"/>
  </si>
  <si>
    <t>5（6.02）</t>
    <phoneticPr fontId="1" type="noConversion"/>
  </si>
  <si>
    <t>6（6.44）</t>
    <phoneticPr fontId="1" type="noConversion"/>
  </si>
  <si>
    <t>7（6.78）</t>
    <phoneticPr fontId="1" type="noConversion"/>
  </si>
  <si>
    <t>8（7.12）</t>
    <phoneticPr fontId="1" type="noConversion"/>
  </si>
  <si>
    <t>9（7.27）</t>
    <phoneticPr fontId="1" type="noConversion"/>
  </si>
  <si>
    <t>10（7.48）</t>
    <phoneticPr fontId="1" type="noConversion"/>
  </si>
  <si>
    <t>Final pH</t>
  </si>
  <si>
    <t>Initial pH</t>
  </si>
  <si>
    <t>Salinity, g/L NaCl</t>
  </si>
  <si>
    <t>100 mg/L DB2, 36h</t>
  </si>
  <si>
    <t>100mg/L dye, 36h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</si>
</sst>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vertAlign val="subscript"/>
      <sz val="11"/>
      <color theme="1"/>
      <name val="Calibri"/>
      <family val="3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0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10" fontId="0" fillId="4" borderId="0" xfId="0" applyNumberFormat="1" applyFill="1"/>
    <xf numFmtId="10" fontId="0" fillId="5" borderId="0" xfId="0" applyNumberFormat="1" applyFill="1"/>
    <xf numFmtId="0" fontId="0" fillId="5" borderId="0" xfId="0" applyFill="1"/>
    <xf numFmtId="0" fontId="0" fillId="5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0" fontId="0" fillId="6" borderId="0" xfId="0" applyFill="1"/>
    <xf numFmtId="10" fontId="0" fillId="6" borderId="0" xfId="0" applyNumberFormat="1" applyFill="1"/>
    <xf numFmtId="49" fontId="0" fillId="0" borderId="0" xfId="0" applyNumberFormat="1" applyAlignment="1">
      <alignment vertical="center"/>
    </xf>
    <xf numFmtId="0" fontId="0" fillId="7" borderId="0" xfId="0" applyFill="1" applyAlignment="1">
      <alignment vertical="center"/>
    </xf>
    <xf numFmtId="10" fontId="0" fillId="0" borderId="0" xfId="0" applyNumberFormat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10" fontId="0" fillId="9" borderId="0" xfId="0" applyNumberFormat="1" applyFill="1" applyAlignment="1">
      <alignment horizontal="center"/>
    </xf>
    <xf numFmtId="0" fontId="0" fillId="9" borderId="0" xfId="0" applyFill="1" applyAlignment="1">
      <alignment horizontal="left"/>
    </xf>
    <xf numFmtId="0" fontId="0" fillId="7" borderId="0" xfId="0" applyFill="1"/>
    <xf numFmtId="49" fontId="0" fillId="7" borderId="0" xfId="0" applyNumberFormat="1" applyFill="1"/>
    <xf numFmtId="0" fontId="0" fillId="10" borderId="0" xfId="0" applyFill="1" applyAlignment="1">
      <alignment horizontal="center"/>
    </xf>
    <xf numFmtId="0" fontId="0" fillId="10" borderId="0" xfId="0" applyFill="1"/>
    <xf numFmtId="49" fontId="0" fillId="10" borderId="0" xfId="0" applyNumberFormat="1" applyFill="1"/>
    <xf numFmtId="0" fontId="0" fillId="11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workbookViewId="0">
      <selection activeCell="C37" sqref="C37"/>
    </sheetView>
  </sheetViews>
  <sheetFormatPr defaultRowHeight="15"/>
  <cols>
    <col min="1" max="1" width="19.5703125" customWidth="1"/>
    <col min="5" max="5" width="14.7109375" customWidth="1"/>
    <col min="6" max="7" width="18.140625" customWidth="1"/>
    <col min="8" max="8" width="11.42578125" customWidth="1"/>
    <col min="9" max="9" width="11.5703125" customWidth="1"/>
    <col min="10" max="10" width="11.42578125" customWidth="1"/>
    <col min="11" max="11" width="18.140625" customWidth="1"/>
    <col min="12" max="12" width="17.5703125" customWidth="1"/>
  </cols>
  <sheetData>
    <row r="1" spans="1:12">
      <c r="A1" t="s">
        <v>28</v>
      </c>
    </row>
    <row r="2" spans="1:12" s="6" customFormat="1">
      <c r="B2" s="6" t="s">
        <v>0</v>
      </c>
      <c r="C2" s="6" t="s">
        <v>1</v>
      </c>
      <c r="D2" s="6" t="s">
        <v>2</v>
      </c>
      <c r="E2" s="6" t="s">
        <v>29</v>
      </c>
      <c r="F2" s="6" t="s">
        <v>30</v>
      </c>
      <c r="G2" s="6" t="s">
        <v>35</v>
      </c>
      <c r="H2" s="6" t="s">
        <v>31</v>
      </c>
      <c r="I2" s="6" t="s">
        <v>32</v>
      </c>
      <c r="J2" s="6" t="s">
        <v>33</v>
      </c>
      <c r="K2" s="6" t="s">
        <v>34</v>
      </c>
      <c r="L2" s="6" t="s">
        <v>35</v>
      </c>
    </row>
    <row r="3" spans="1:12" s="7" customFormat="1">
      <c r="A3" s="7" t="s">
        <v>27</v>
      </c>
    </row>
    <row r="4" spans="1:12">
      <c r="A4" t="s">
        <v>23</v>
      </c>
      <c r="B4">
        <v>0.29599999999999999</v>
      </c>
      <c r="C4">
        <v>0.28699999999999998</v>
      </c>
      <c r="D4">
        <v>0.26800000000000002</v>
      </c>
      <c r="E4">
        <f t="shared" ref="E4:E18" si="0">AVERAGE(B4:D4)</f>
        <v>0.28366666666666668</v>
      </c>
      <c r="F4" s="10">
        <f>(0.633-E4)/0.633</f>
        <v>0.55186940494997361</v>
      </c>
      <c r="G4" s="11">
        <f>STDEV(B4:D4)*100</f>
        <v>1.4294521094927692</v>
      </c>
      <c r="H4">
        <v>0.48499999999999999</v>
      </c>
      <c r="I4">
        <v>0.504</v>
      </c>
      <c r="J4">
        <v>0.52300000000000002</v>
      </c>
      <c r="K4" s="11">
        <f t="shared" ref="K4:K18" si="1">AVERAGE(H4:J4)</f>
        <v>0.504</v>
      </c>
      <c r="L4" s="11">
        <f t="shared" ref="L4:L18" si="2">STDEV(H4:J4)</f>
        <v>1.9000000000000017E-2</v>
      </c>
    </row>
    <row r="5" spans="1:12">
      <c r="A5" t="s">
        <v>17</v>
      </c>
      <c r="B5">
        <v>7.8E-2</v>
      </c>
      <c r="C5">
        <v>0.13200000000000001</v>
      </c>
      <c r="D5">
        <v>8.4000000000000005E-2</v>
      </c>
      <c r="E5">
        <f t="shared" si="0"/>
        <v>9.8000000000000018E-2</v>
      </c>
      <c r="F5" s="10">
        <f t="shared" ref="F5:F18" si="3">(0.633-E5)/0.633</f>
        <v>0.84518167456556081</v>
      </c>
      <c r="G5" s="11">
        <f t="shared" ref="G5:G18" si="4">STDEV(B5:D5)*100</f>
        <v>2.9597297173897426</v>
      </c>
      <c r="H5">
        <v>0.68700000000000006</v>
      </c>
      <c r="I5">
        <v>0.61099999999999999</v>
      </c>
      <c r="J5">
        <v>0.65</v>
      </c>
      <c r="K5" s="11">
        <f t="shared" si="1"/>
        <v>0.64933333333333332</v>
      </c>
      <c r="L5" s="11">
        <f t="shared" si="2"/>
        <v>3.8004385711827203E-2</v>
      </c>
    </row>
    <row r="6" spans="1:12">
      <c r="A6" t="s">
        <v>18</v>
      </c>
      <c r="B6">
        <v>0.19400000000000001</v>
      </c>
      <c r="C6">
        <v>0.14299999999999999</v>
      </c>
      <c r="D6">
        <v>0.154</v>
      </c>
      <c r="E6">
        <f t="shared" si="0"/>
        <v>0.16366666666666665</v>
      </c>
      <c r="F6" s="10">
        <f t="shared" si="3"/>
        <v>0.7414428646656136</v>
      </c>
      <c r="G6" s="11">
        <f t="shared" si="4"/>
        <v>2.6839026311200946</v>
      </c>
      <c r="H6">
        <v>0.54500000000000004</v>
      </c>
      <c r="I6">
        <v>0.55900000000000005</v>
      </c>
      <c r="J6">
        <v>0.58799999999999997</v>
      </c>
      <c r="K6" s="11">
        <f t="shared" si="1"/>
        <v>0.56400000000000006</v>
      </c>
      <c r="L6" s="11">
        <f t="shared" si="2"/>
        <v>2.1931712199461266E-2</v>
      </c>
    </row>
    <row r="7" spans="1:12">
      <c r="A7" t="s">
        <v>19</v>
      </c>
      <c r="B7">
        <v>0.20499999999999999</v>
      </c>
      <c r="C7">
        <v>0.193</v>
      </c>
      <c r="D7">
        <v>0.218</v>
      </c>
      <c r="E7">
        <f t="shared" si="0"/>
        <v>0.20533333333333334</v>
      </c>
      <c r="F7" s="10">
        <f t="shared" si="3"/>
        <v>0.67561874670879407</v>
      </c>
      <c r="G7" s="11">
        <f t="shared" si="4"/>
        <v>1.2503332889007366</v>
      </c>
      <c r="H7">
        <v>0.52400000000000002</v>
      </c>
      <c r="I7">
        <v>0.55100000000000005</v>
      </c>
      <c r="J7">
        <v>0.55000000000000004</v>
      </c>
      <c r="K7" s="11">
        <f t="shared" si="1"/>
        <v>0.54166666666666674</v>
      </c>
      <c r="L7" s="11">
        <f t="shared" si="2"/>
        <v>1.5307950004273393E-2</v>
      </c>
    </row>
    <row r="8" spans="1:12">
      <c r="A8" t="s">
        <v>20</v>
      </c>
      <c r="B8">
        <v>0.23100000000000001</v>
      </c>
      <c r="C8">
        <v>0.22</v>
      </c>
      <c r="D8">
        <v>0.19700000000000001</v>
      </c>
      <c r="E8">
        <f t="shared" si="0"/>
        <v>0.216</v>
      </c>
      <c r="F8" s="10">
        <f t="shared" si="3"/>
        <v>0.65876777251184837</v>
      </c>
      <c r="G8" s="11">
        <f t="shared" si="4"/>
        <v>1.7349351572897476</v>
      </c>
      <c r="H8">
        <v>0.55600000000000005</v>
      </c>
      <c r="I8">
        <v>0.53900000000000003</v>
      </c>
      <c r="J8">
        <v>0.56899999999999995</v>
      </c>
      <c r="K8" s="11">
        <f t="shared" si="1"/>
        <v>0.55466666666666675</v>
      </c>
      <c r="L8" s="11">
        <f t="shared" si="2"/>
        <v>1.5044378795195637E-2</v>
      </c>
    </row>
    <row r="9" spans="1:12">
      <c r="A9" t="s">
        <v>21</v>
      </c>
      <c r="B9">
        <v>0.312</v>
      </c>
      <c r="C9">
        <v>0.34799999999999998</v>
      </c>
      <c r="D9">
        <v>0.308</v>
      </c>
      <c r="E9">
        <f t="shared" si="0"/>
        <v>0.32266666666666666</v>
      </c>
      <c r="F9" s="10">
        <f t="shared" si="3"/>
        <v>0.49025803054239075</v>
      </c>
      <c r="G9" s="11">
        <f t="shared" si="4"/>
        <v>2.2030282189144397</v>
      </c>
      <c r="H9">
        <v>0.47</v>
      </c>
      <c r="I9">
        <v>0.42899999999999999</v>
      </c>
      <c r="J9">
        <v>0.41099999999999998</v>
      </c>
      <c r="K9" s="11">
        <f t="shared" si="1"/>
        <v>0.4366666666666667</v>
      </c>
      <c r="L9" s="11">
        <f t="shared" si="2"/>
        <v>3.0237945256470937E-2</v>
      </c>
    </row>
    <row r="10" spans="1:12">
      <c r="A10" t="s">
        <v>22</v>
      </c>
      <c r="B10">
        <v>0.26200000000000001</v>
      </c>
      <c r="C10">
        <v>0.223</v>
      </c>
      <c r="D10">
        <v>0.20599999999999999</v>
      </c>
      <c r="E10">
        <f t="shared" si="0"/>
        <v>0.23033333333333331</v>
      </c>
      <c r="F10" s="10">
        <f t="shared" si="3"/>
        <v>0.63612427593470255</v>
      </c>
      <c r="G10" s="11">
        <f t="shared" si="4"/>
        <v>2.8711205710198651</v>
      </c>
      <c r="H10">
        <v>0.41199999999999998</v>
      </c>
      <c r="I10">
        <v>0.42899999999999999</v>
      </c>
      <c r="J10">
        <v>0.45600000000000002</v>
      </c>
      <c r="K10" s="11">
        <f t="shared" si="1"/>
        <v>0.43233333333333329</v>
      </c>
      <c r="L10" s="11">
        <f t="shared" si="2"/>
        <v>2.2188585654190178E-2</v>
      </c>
    </row>
    <row r="11" spans="1:12" s="8" customFormat="1">
      <c r="A11" s="8" t="s">
        <v>36</v>
      </c>
      <c r="F11" s="9"/>
    </row>
    <row r="12" spans="1:12">
      <c r="A12" t="s">
        <v>24</v>
      </c>
      <c r="B12">
        <v>0.35</v>
      </c>
      <c r="C12">
        <v>0.33900000000000002</v>
      </c>
      <c r="D12">
        <v>0.32700000000000001</v>
      </c>
      <c r="E12">
        <f t="shared" si="0"/>
        <v>0.33866666666666667</v>
      </c>
      <c r="F12" s="10">
        <f t="shared" si="3"/>
        <v>0.46498156924697209</v>
      </c>
      <c r="G12" s="11">
        <f t="shared" si="4"/>
        <v>1.1503622617824913</v>
      </c>
      <c r="H12">
        <v>0.18</v>
      </c>
      <c r="I12">
        <v>0.182</v>
      </c>
      <c r="J12">
        <v>0.193</v>
      </c>
      <c r="K12" s="11">
        <f t="shared" si="1"/>
        <v>0.18499999999999997</v>
      </c>
      <c r="L12" s="11">
        <f t="shared" si="2"/>
        <v>7.0000000000000062E-3</v>
      </c>
    </row>
    <row r="13" spans="1:12">
      <c r="A13" t="s">
        <v>37</v>
      </c>
      <c r="B13">
        <v>0.42899999999999999</v>
      </c>
      <c r="C13">
        <v>0.41199999999999998</v>
      </c>
      <c r="D13">
        <v>0.40500000000000003</v>
      </c>
      <c r="E13">
        <f t="shared" si="0"/>
        <v>0.41533333333333333</v>
      </c>
      <c r="F13" s="10">
        <f t="shared" si="3"/>
        <v>0.34386519220642442</v>
      </c>
      <c r="G13" s="11">
        <f t="shared" si="4"/>
        <v>1.2342339054382401</v>
      </c>
      <c r="H13">
        <v>0.35299999999999998</v>
      </c>
      <c r="I13">
        <v>0.35699999999999998</v>
      </c>
      <c r="J13">
        <v>0.38500000000000001</v>
      </c>
      <c r="K13" s="11">
        <f t="shared" si="1"/>
        <v>0.36499999999999999</v>
      </c>
      <c r="L13" s="11">
        <f t="shared" si="2"/>
        <v>1.7435595774162711E-2</v>
      </c>
    </row>
    <row r="14" spans="1:12">
      <c r="A14" t="s">
        <v>38</v>
      </c>
      <c r="B14">
        <v>0.40699999999999997</v>
      </c>
      <c r="C14">
        <v>0.47899999999999998</v>
      </c>
      <c r="D14">
        <v>0.45600000000000002</v>
      </c>
      <c r="E14">
        <f t="shared" si="0"/>
        <v>0.44733333333333331</v>
      </c>
      <c r="F14" s="10">
        <f t="shared" si="3"/>
        <v>0.29331226961558721</v>
      </c>
      <c r="G14" s="11">
        <f t="shared" si="4"/>
        <v>3.6774085078127148</v>
      </c>
      <c r="H14">
        <v>0.29199999999999998</v>
      </c>
      <c r="I14">
        <v>0.35199999999999998</v>
      </c>
      <c r="J14">
        <v>0.32400000000000001</v>
      </c>
      <c r="K14" s="11">
        <f t="shared" si="1"/>
        <v>0.32266666666666666</v>
      </c>
      <c r="L14" s="11">
        <f t="shared" si="2"/>
        <v>3.002221399786054E-2</v>
      </c>
    </row>
    <row r="15" spans="1:12">
      <c r="A15" t="s">
        <v>40</v>
      </c>
      <c r="B15">
        <v>0.307</v>
      </c>
      <c r="C15">
        <v>0.35599999999999998</v>
      </c>
      <c r="D15">
        <v>0.28599999999999998</v>
      </c>
      <c r="E15">
        <f t="shared" si="0"/>
        <v>0.31633333333333336</v>
      </c>
      <c r="F15" s="10">
        <f t="shared" si="3"/>
        <v>0.50026329647182721</v>
      </c>
      <c r="G15" s="11">
        <f t="shared" si="4"/>
        <v>3.5921210076128189</v>
      </c>
      <c r="H15">
        <v>0.28499999999999998</v>
      </c>
      <c r="I15">
        <v>0.29799999999999999</v>
      </c>
      <c r="J15">
        <v>0.33</v>
      </c>
      <c r="K15" s="11">
        <f t="shared" si="1"/>
        <v>0.30433333333333334</v>
      </c>
      <c r="L15" s="11">
        <f t="shared" si="2"/>
        <v>2.3158871590242353E-2</v>
      </c>
    </row>
    <row r="16" spans="1:12">
      <c r="A16" t="s">
        <v>39</v>
      </c>
      <c r="B16">
        <v>0.26100000000000001</v>
      </c>
      <c r="C16">
        <v>0.27700000000000002</v>
      </c>
      <c r="D16">
        <v>0.22800000000000001</v>
      </c>
      <c r="E16">
        <f t="shared" si="0"/>
        <v>0.25533333333333336</v>
      </c>
      <c r="F16" s="10">
        <f t="shared" si="3"/>
        <v>0.59662980516061082</v>
      </c>
      <c r="G16" s="11">
        <f t="shared" si="4"/>
        <v>2.4986663109213558</v>
      </c>
      <c r="H16">
        <v>0.23400000000000001</v>
      </c>
      <c r="I16">
        <v>0.29899999999999999</v>
      </c>
      <c r="J16">
        <v>0.24</v>
      </c>
      <c r="K16" s="11">
        <f t="shared" si="1"/>
        <v>0.25766666666666665</v>
      </c>
      <c r="L16" s="11">
        <f t="shared" si="2"/>
        <v>3.5921210076128446E-2</v>
      </c>
    </row>
    <row r="17" spans="1:12">
      <c r="A17" t="s">
        <v>41</v>
      </c>
      <c r="B17">
        <v>0.17399999999999999</v>
      </c>
      <c r="C17">
        <v>0.19400000000000001</v>
      </c>
      <c r="D17">
        <v>0.155</v>
      </c>
      <c r="E17">
        <f t="shared" si="0"/>
        <v>0.17433333333333334</v>
      </c>
      <c r="F17" s="10">
        <f t="shared" si="3"/>
        <v>0.72459189046866768</v>
      </c>
      <c r="G17" s="11">
        <f t="shared" si="4"/>
        <v>1.9502136635080103</v>
      </c>
      <c r="H17">
        <v>0.45</v>
      </c>
      <c r="I17">
        <v>0.433</v>
      </c>
      <c r="J17">
        <v>0.45800000000000002</v>
      </c>
      <c r="K17" s="11">
        <f t="shared" si="1"/>
        <v>0.44700000000000001</v>
      </c>
      <c r="L17" s="11">
        <f>STDEV(H17:J17)</f>
        <v>1.2767145334803717E-2</v>
      </c>
    </row>
    <row r="18" spans="1:12">
      <c r="A18" t="s">
        <v>42</v>
      </c>
      <c r="B18">
        <v>6.7000000000000004E-2</v>
      </c>
      <c r="C18">
        <v>0.104</v>
      </c>
      <c r="D18">
        <v>8.1000000000000003E-2</v>
      </c>
      <c r="E18">
        <f t="shared" si="0"/>
        <v>8.4000000000000005E-2</v>
      </c>
      <c r="F18" s="10">
        <f t="shared" si="3"/>
        <v>0.86729857819905221</v>
      </c>
      <c r="G18" s="11">
        <f t="shared" si="4"/>
        <v>1.8681541692269366</v>
      </c>
      <c r="H18">
        <v>0.59199999999999997</v>
      </c>
      <c r="I18">
        <v>0.55300000000000005</v>
      </c>
      <c r="J18">
        <v>0.625</v>
      </c>
      <c r="K18" s="11">
        <f t="shared" si="1"/>
        <v>0.59</v>
      </c>
      <c r="L18" s="11">
        <f t="shared" si="2"/>
        <v>3.6041642581880175E-2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1"/>
  <sheetViews>
    <sheetView topLeftCell="A49" workbookViewId="0">
      <selection activeCell="H41" sqref="H41"/>
    </sheetView>
  </sheetViews>
  <sheetFormatPr defaultRowHeight="15"/>
  <cols>
    <col min="1" max="1" width="11.85546875" customWidth="1"/>
    <col min="5" max="5" width="12.5703125" customWidth="1"/>
    <col min="6" max="6" width="16.140625" customWidth="1"/>
    <col min="7" max="7" width="18.5703125" customWidth="1"/>
    <col min="14" max="14" width="11.5703125" customWidth="1"/>
    <col min="15" max="15" width="15.7109375" customWidth="1"/>
    <col min="16" max="16" width="17.28515625" customWidth="1"/>
  </cols>
  <sheetData>
    <row r="1" spans="1:16" ht="13.9">
      <c r="A1" t="s">
        <v>44</v>
      </c>
      <c r="J1" t="s">
        <v>47</v>
      </c>
    </row>
    <row r="2" spans="1:16" ht="13.9">
      <c r="A2" s="11" t="s">
        <v>7</v>
      </c>
      <c r="B2" s="11"/>
      <c r="C2" s="11"/>
      <c r="D2" s="11"/>
      <c r="E2" s="11"/>
      <c r="F2" s="11"/>
      <c r="G2" s="11"/>
      <c r="J2" s="14" t="s">
        <v>15</v>
      </c>
      <c r="K2" s="14"/>
      <c r="L2" s="14"/>
      <c r="M2" s="14"/>
      <c r="N2" s="14"/>
      <c r="O2" s="14"/>
      <c r="P2" s="14"/>
    </row>
    <row r="3" spans="1:16" ht="13.9">
      <c r="A3" s="3" t="s">
        <v>43</v>
      </c>
      <c r="B3" s="3" t="s">
        <v>3</v>
      </c>
      <c r="C3" s="3" t="s">
        <v>4</v>
      </c>
      <c r="D3" s="3" t="s">
        <v>5</v>
      </c>
      <c r="E3" s="2" t="s">
        <v>29</v>
      </c>
      <c r="F3" s="2" t="s">
        <v>45</v>
      </c>
      <c r="G3" s="3" t="s">
        <v>46</v>
      </c>
      <c r="H3" s="3"/>
      <c r="J3" s="3" t="s">
        <v>43</v>
      </c>
      <c r="K3" s="3" t="s">
        <v>3</v>
      </c>
      <c r="L3" s="3" t="s">
        <v>4</v>
      </c>
      <c r="M3" s="3" t="s">
        <v>5</v>
      </c>
      <c r="N3" s="2" t="s">
        <v>29</v>
      </c>
      <c r="O3" s="2" t="s">
        <v>45</v>
      </c>
      <c r="P3" s="3" t="s">
        <v>46</v>
      </c>
    </row>
    <row r="4" spans="1:16" ht="13.9">
      <c r="A4">
        <v>0</v>
      </c>
      <c r="B4">
        <v>0.55900000000000005</v>
      </c>
      <c r="C4">
        <v>0.56100000000000005</v>
      </c>
      <c r="D4">
        <v>0.55400000000000005</v>
      </c>
      <c r="E4">
        <f>AVERAGE(B4:D4)</f>
        <v>0.55800000000000005</v>
      </c>
      <c r="F4" s="1">
        <v>0</v>
      </c>
      <c r="G4">
        <v>0</v>
      </c>
      <c r="J4">
        <v>0</v>
      </c>
      <c r="K4">
        <v>0.55900000000000005</v>
      </c>
      <c r="L4">
        <v>0.56100000000000005</v>
      </c>
      <c r="M4">
        <v>0.55400000000000005</v>
      </c>
      <c r="N4">
        <f>AVERAGE(K4:M4)</f>
        <v>0.55800000000000005</v>
      </c>
      <c r="O4" s="1">
        <v>0</v>
      </c>
      <c r="P4">
        <v>0</v>
      </c>
    </row>
    <row r="5" spans="1:16" ht="13.9">
      <c r="A5">
        <v>6</v>
      </c>
      <c r="B5">
        <v>0.48</v>
      </c>
      <c r="C5">
        <v>0.46899999999999997</v>
      </c>
      <c r="D5">
        <v>0.47699999999999998</v>
      </c>
      <c r="E5">
        <f t="shared" ref="E5:E12" si="0">AVERAGE(B5:D5)</f>
        <v>0.47533333333333333</v>
      </c>
      <c r="F5" s="1">
        <f t="shared" ref="F5:F24" si="1">(0.554-E5)/0.554</f>
        <v>0.14199759326113126</v>
      </c>
      <c r="G5">
        <f>STDEV(B5:D5)*100</f>
        <v>0.56862407030773321</v>
      </c>
      <c r="J5">
        <v>6</v>
      </c>
      <c r="K5">
        <v>0.53900000000000003</v>
      </c>
      <c r="L5">
        <v>0.52400000000000002</v>
      </c>
      <c r="M5">
        <v>0.52100000000000002</v>
      </c>
      <c r="N5">
        <f t="shared" ref="N5:N12" si="2">AVERAGE(K5:M5)</f>
        <v>0.52800000000000002</v>
      </c>
      <c r="O5" s="1">
        <f t="shared" ref="O5:O79" si="3">(0.558-N5)/0.558</f>
        <v>5.3763440860215096E-2</v>
      </c>
      <c r="P5">
        <f>STDEV(K5:M5)*100</f>
        <v>0.96436507609929634</v>
      </c>
    </row>
    <row r="6" spans="1:16" ht="13.9">
      <c r="A6">
        <v>12</v>
      </c>
      <c r="B6">
        <v>0.39600000000000002</v>
      </c>
      <c r="C6">
        <v>0.371</v>
      </c>
      <c r="D6">
        <v>0.38600000000000001</v>
      </c>
      <c r="E6">
        <f t="shared" si="0"/>
        <v>0.38433333333333336</v>
      </c>
      <c r="F6" s="1">
        <f t="shared" si="1"/>
        <v>0.30625752105896509</v>
      </c>
      <c r="G6">
        <f t="shared" ref="G6:G38" si="4">STDEV(B6:D6)*100</f>
        <v>1.2583057392117927</v>
      </c>
      <c r="J6">
        <v>12</v>
      </c>
      <c r="K6">
        <v>0.47199999999999998</v>
      </c>
      <c r="L6">
        <v>0.45400000000000001</v>
      </c>
      <c r="M6">
        <v>0.45500000000000002</v>
      </c>
      <c r="N6">
        <f t="shared" si="2"/>
        <v>0.46033333333333332</v>
      </c>
      <c r="O6" s="1">
        <f t="shared" si="3"/>
        <v>0.17502986857825578</v>
      </c>
      <c r="P6">
        <f t="shared" ref="P6:P80" si="5">STDEV(K6:M6)*100</f>
        <v>1.0115993936995658</v>
      </c>
    </row>
    <row r="7" spans="1:16" ht="13.9">
      <c r="A7">
        <v>18</v>
      </c>
      <c r="B7">
        <v>0.32500000000000001</v>
      </c>
      <c r="C7">
        <v>0.312</v>
      </c>
      <c r="D7">
        <v>0.34300000000000003</v>
      </c>
      <c r="E7">
        <f t="shared" si="0"/>
        <v>0.32666666666666666</v>
      </c>
      <c r="F7" s="1">
        <f t="shared" si="1"/>
        <v>0.41034897713598079</v>
      </c>
      <c r="G7">
        <f t="shared" si="4"/>
        <v>1.5567059238447505</v>
      </c>
      <c r="I7" t="s">
        <v>48</v>
      </c>
      <c r="J7">
        <v>18</v>
      </c>
      <c r="K7">
        <v>0.44</v>
      </c>
      <c r="L7">
        <v>0.42599999999999999</v>
      </c>
      <c r="M7">
        <v>0.41799999999999998</v>
      </c>
      <c r="N7">
        <f t="shared" si="2"/>
        <v>0.42799999999999999</v>
      </c>
      <c r="O7" s="1">
        <f t="shared" si="3"/>
        <v>0.23297491039426532</v>
      </c>
      <c r="P7">
        <f t="shared" si="5"/>
        <v>1.1135528725660053</v>
      </c>
    </row>
    <row r="8" spans="1:16" ht="13.9">
      <c r="A8">
        <v>24</v>
      </c>
      <c r="B8">
        <v>0.24299999999999999</v>
      </c>
      <c r="C8">
        <v>0.24099999999999999</v>
      </c>
      <c r="D8">
        <v>0.28899999999999998</v>
      </c>
      <c r="E8">
        <f t="shared" si="0"/>
        <v>0.25766666666666665</v>
      </c>
      <c r="F8" s="1">
        <f t="shared" si="1"/>
        <v>0.5348977135980747</v>
      </c>
      <c r="G8">
        <f t="shared" si="4"/>
        <v>2.7153882472555058</v>
      </c>
      <c r="J8">
        <v>24</v>
      </c>
      <c r="K8">
        <v>0.36499999999999999</v>
      </c>
      <c r="L8">
        <v>0.38800000000000001</v>
      </c>
      <c r="M8">
        <v>0.39300000000000002</v>
      </c>
      <c r="N8">
        <f t="shared" si="2"/>
        <v>0.38199999999999995</v>
      </c>
      <c r="O8" s="1">
        <f t="shared" si="3"/>
        <v>0.31541218637992846</v>
      </c>
      <c r="P8">
        <f t="shared" si="5"/>
        <v>1.493318452306809</v>
      </c>
    </row>
    <row r="9" spans="1:16" ht="13.9">
      <c r="A9">
        <v>30</v>
      </c>
      <c r="B9">
        <v>0.23300000000000001</v>
      </c>
      <c r="C9">
        <v>0.22800000000000001</v>
      </c>
      <c r="D9">
        <v>0.219</v>
      </c>
      <c r="E9">
        <f t="shared" si="0"/>
        <v>0.22666666666666668</v>
      </c>
      <c r="F9" s="1">
        <f t="shared" si="1"/>
        <v>0.59085439229843562</v>
      </c>
      <c r="G9">
        <f t="shared" si="4"/>
        <v>0.70945988845975938</v>
      </c>
      <c r="J9">
        <v>30</v>
      </c>
      <c r="K9">
        <v>0.36299999999999999</v>
      </c>
      <c r="L9">
        <v>0.38200000000000001</v>
      </c>
      <c r="M9">
        <v>0.36899999999999999</v>
      </c>
      <c r="N9">
        <f t="shared" si="2"/>
        <v>0.37133333333333329</v>
      </c>
      <c r="O9" s="1">
        <f t="shared" si="3"/>
        <v>0.33452807646356048</v>
      </c>
      <c r="P9">
        <f t="shared" si="5"/>
        <v>0.9712534856222319</v>
      </c>
    </row>
    <row r="10" spans="1:16" ht="13.9">
      <c r="A10">
        <v>36</v>
      </c>
      <c r="B10">
        <v>0.219</v>
      </c>
      <c r="C10">
        <v>0.21099999999999999</v>
      </c>
      <c r="D10">
        <v>0.19700000000000001</v>
      </c>
      <c r="E10">
        <f t="shared" si="0"/>
        <v>0.20899999999999999</v>
      </c>
      <c r="F10" s="1">
        <f t="shared" si="1"/>
        <v>0.62274368231046939</v>
      </c>
      <c r="G10">
        <f t="shared" si="4"/>
        <v>1.113552872566004</v>
      </c>
      <c r="J10">
        <v>36</v>
      </c>
      <c r="K10">
        <v>0.27700000000000002</v>
      </c>
      <c r="L10">
        <v>0.311</v>
      </c>
      <c r="M10">
        <v>0.307</v>
      </c>
      <c r="N10">
        <f t="shared" si="2"/>
        <v>0.29833333333333334</v>
      </c>
      <c r="O10" s="1">
        <f t="shared" si="3"/>
        <v>0.46535244922341701</v>
      </c>
      <c r="P10">
        <f t="shared" si="5"/>
        <v>1.8583146486355124</v>
      </c>
    </row>
    <row r="11" spans="1:16" ht="13.9">
      <c r="A11">
        <v>42</v>
      </c>
      <c r="B11">
        <v>0.20200000000000001</v>
      </c>
      <c r="C11">
        <v>0.22900000000000001</v>
      </c>
      <c r="D11">
        <v>0.19600000000000001</v>
      </c>
      <c r="E11">
        <f t="shared" si="0"/>
        <v>0.20899999999999999</v>
      </c>
      <c r="F11" s="1">
        <f t="shared" si="1"/>
        <v>0.62274368231046939</v>
      </c>
      <c r="G11">
        <f t="shared" si="4"/>
        <v>1.7578395831246947</v>
      </c>
      <c r="J11">
        <v>42</v>
      </c>
      <c r="K11">
        <v>0.28799999999999998</v>
      </c>
      <c r="L11">
        <v>0.307</v>
      </c>
      <c r="M11">
        <v>0.29499999999999998</v>
      </c>
      <c r="N11">
        <f t="shared" si="2"/>
        <v>0.29666666666666663</v>
      </c>
      <c r="O11" s="1">
        <f t="shared" si="3"/>
        <v>0.46833930704898458</v>
      </c>
      <c r="P11">
        <f t="shared" si="5"/>
        <v>0.96090235369330579</v>
      </c>
    </row>
    <row r="12" spans="1:16" ht="13.9">
      <c r="A12">
        <v>48</v>
      </c>
      <c r="B12">
        <v>0.19700000000000001</v>
      </c>
      <c r="C12">
        <v>0.21</v>
      </c>
      <c r="D12">
        <v>0.218</v>
      </c>
      <c r="E12">
        <f t="shared" si="0"/>
        <v>0.20833333333333334</v>
      </c>
      <c r="F12" s="1">
        <f t="shared" si="1"/>
        <v>0.62394705174488563</v>
      </c>
      <c r="G12">
        <f t="shared" si="4"/>
        <v>1.0598742063723092</v>
      </c>
      <c r="J12">
        <v>48</v>
      </c>
      <c r="K12">
        <v>0.28899999999999998</v>
      </c>
      <c r="L12">
        <v>0.30299999999999999</v>
      </c>
      <c r="M12">
        <v>0.29899999999999999</v>
      </c>
      <c r="N12">
        <f t="shared" si="2"/>
        <v>0.29699999999999999</v>
      </c>
      <c r="O12" s="1">
        <f t="shared" si="3"/>
        <v>0.46774193548387105</v>
      </c>
      <c r="P12">
        <f t="shared" si="5"/>
        <v>0.72111025509279847</v>
      </c>
    </row>
    <row r="13" spans="1:16" ht="13.9">
      <c r="F13" s="1"/>
      <c r="O13" s="1"/>
    </row>
    <row r="14" spans="1:16" ht="13.9">
      <c r="A14" s="11" t="s">
        <v>6</v>
      </c>
      <c r="B14" s="11"/>
      <c r="C14" s="11"/>
      <c r="D14" s="11"/>
      <c r="E14" s="11"/>
      <c r="F14" s="10"/>
      <c r="G14" s="11"/>
      <c r="J14" s="14" t="s">
        <v>16</v>
      </c>
      <c r="K14" s="14"/>
      <c r="L14" s="14"/>
      <c r="M14" s="14"/>
      <c r="N14" s="14"/>
      <c r="O14" s="15"/>
      <c r="P14" s="14"/>
    </row>
    <row r="15" spans="1:16">
      <c r="A15" s="3" t="s">
        <v>43</v>
      </c>
      <c r="B15" s="3" t="s">
        <v>3</v>
      </c>
      <c r="C15" s="3" t="s">
        <v>4</v>
      </c>
      <c r="D15" s="3" t="s">
        <v>5</v>
      </c>
      <c r="E15" s="2" t="s">
        <v>29</v>
      </c>
      <c r="F15" s="2" t="s">
        <v>45</v>
      </c>
      <c r="G15" s="3" t="s">
        <v>46</v>
      </c>
      <c r="J15" s="3" t="s">
        <v>43</v>
      </c>
      <c r="K15" s="3" t="s">
        <v>3</v>
      </c>
      <c r="L15" s="3" t="s">
        <v>4</v>
      </c>
      <c r="M15" s="3" t="s">
        <v>5</v>
      </c>
      <c r="N15" s="2" t="s">
        <v>29</v>
      </c>
      <c r="O15" s="2" t="s">
        <v>45</v>
      </c>
      <c r="P15" s="3" t="s">
        <v>46</v>
      </c>
    </row>
    <row r="16" spans="1:16" ht="13.9">
      <c r="A16">
        <v>0</v>
      </c>
      <c r="B16">
        <v>0.55900000000000005</v>
      </c>
      <c r="C16">
        <v>0.56100000000000005</v>
      </c>
      <c r="D16">
        <v>0.55400000000000005</v>
      </c>
      <c r="E16">
        <f>AVERAGE(B16:D16)</f>
        <v>0.55800000000000005</v>
      </c>
      <c r="F16" s="1">
        <v>0</v>
      </c>
      <c r="G16">
        <v>0</v>
      </c>
      <c r="J16">
        <v>0</v>
      </c>
      <c r="K16">
        <v>0.55900000000000005</v>
      </c>
      <c r="L16">
        <v>0.56100000000000005</v>
      </c>
      <c r="M16">
        <v>0.55400000000000005</v>
      </c>
      <c r="N16">
        <f>AVERAGE(K16:M16)</f>
        <v>0.55800000000000005</v>
      </c>
      <c r="O16" s="1">
        <f t="shared" si="3"/>
        <v>0</v>
      </c>
      <c r="P16">
        <v>0</v>
      </c>
    </row>
    <row r="17" spans="1:16" ht="13.9">
      <c r="A17">
        <v>6</v>
      </c>
      <c r="B17">
        <v>0.45800000000000002</v>
      </c>
      <c r="C17">
        <v>0.48</v>
      </c>
      <c r="D17">
        <v>0.47199999999999998</v>
      </c>
      <c r="E17">
        <f t="shared" ref="E17:E24" si="6">AVERAGE(B17:D17)</f>
        <v>0.47</v>
      </c>
      <c r="F17" s="1">
        <f>(0.558-E17)/0.558</f>
        <v>0.15770609318996429</v>
      </c>
      <c r="G17">
        <f t="shared" si="4"/>
        <v>1.1135528725660024</v>
      </c>
      <c r="J17">
        <v>6</v>
      </c>
      <c r="K17">
        <v>0.501</v>
      </c>
      <c r="L17">
        <v>0.53100000000000003</v>
      </c>
      <c r="M17">
        <v>0.50700000000000001</v>
      </c>
      <c r="N17">
        <f>AVERAGE(K17:M17)</f>
        <v>0.51300000000000001</v>
      </c>
      <c r="O17" s="1">
        <f t="shared" si="3"/>
        <v>8.0645161290322648E-2</v>
      </c>
      <c r="P17">
        <f t="shared" si="5"/>
        <v>1.5874507866387559</v>
      </c>
    </row>
    <row r="18" spans="1:16" ht="13.9">
      <c r="A18">
        <v>12</v>
      </c>
      <c r="B18">
        <v>0.379</v>
      </c>
      <c r="C18">
        <v>0.36</v>
      </c>
      <c r="D18">
        <v>0.38800000000000001</v>
      </c>
      <c r="E18">
        <f t="shared" si="6"/>
        <v>0.37566666666666665</v>
      </c>
      <c r="F18" s="1">
        <f t="shared" si="1"/>
        <v>0.32190132370637797</v>
      </c>
      <c r="G18">
        <f t="shared" si="4"/>
        <v>1.4294521094927726</v>
      </c>
      <c r="J18">
        <v>12</v>
      </c>
      <c r="K18">
        <v>0.41299999999999998</v>
      </c>
      <c r="L18">
        <v>0.45700000000000002</v>
      </c>
      <c r="M18">
        <v>0.46600000000000003</v>
      </c>
      <c r="N18">
        <f t="shared" ref="N18:N24" si="7">AVERAGE(K18:M18)</f>
        <v>0.44533333333333336</v>
      </c>
      <c r="O18" s="1">
        <f t="shared" si="3"/>
        <v>0.20191158900836323</v>
      </c>
      <c r="P18">
        <f t="shared" si="5"/>
        <v>2.8360771028541074</v>
      </c>
    </row>
    <row r="19" spans="1:16" ht="13.9">
      <c r="A19">
        <v>18</v>
      </c>
      <c r="B19">
        <v>0.32100000000000001</v>
      </c>
      <c r="C19">
        <v>0.316</v>
      </c>
      <c r="D19">
        <v>0.33600000000000002</v>
      </c>
      <c r="E19">
        <f t="shared" si="6"/>
        <v>0.32433333333333336</v>
      </c>
      <c r="F19" s="1">
        <f t="shared" si="1"/>
        <v>0.41456077015643805</v>
      </c>
      <c r="G19">
        <f t="shared" si="4"/>
        <v>1.0408329997330672</v>
      </c>
      <c r="J19">
        <v>18</v>
      </c>
      <c r="K19">
        <v>0.38500000000000001</v>
      </c>
      <c r="L19">
        <v>0.33500000000000002</v>
      </c>
      <c r="M19">
        <v>0.36499999999999999</v>
      </c>
      <c r="N19">
        <f t="shared" si="7"/>
        <v>0.36166666666666664</v>
      </c>
      <c r="O19" s="1">
        <f t="shared" si="3"/>
        <v>0.35185185185185197</v>
      </c>
      <c r="P19">
        <f t="shared" si="5"/>
        <v>2.5166114784235827</v>
      </c>
    </row>
    <row r="20" spans="1:16" ht="13.9">
      <c r="A20">
        <v>24</v>
      </c>
      <c r="B20">
        <v>0.20699999999999999</v>
      </c>
      <c r="C20">
        <v>0.161</v>
      </c>
      <c r="D20">
        <v>0.19500000000000001</v>
      </c>
      <c r="E20">
        <f t="shared" si="6"/>
        <v>0.18766666666666665</v>
      </c>
      <c r="F20" s="1">
        <f t="shared" si="1"/>
        <v>0.66125150421179313</v>
      </c>
      <c r="G20">
        <f t="shared" si="4"/>
        <v>2.386070689089796</v>
      </c>
      <c r="J20">
        <v>24</v>
      </c>
      <c r="K20">
        <v>0.30599999999999999</v>
      </c>
      <c r="L20">
        <v>0.30499999999999999</v>
      </c>
      <c r="M20">
        <v>0.33900000000000002</v>
      </c>
      <c r="N20">
        <f t="shared" si="7"/>
        <v>0.31666666666666665</v>
      </c>
      <c r="O20" s="1">
        <f t="shared" si="3"/>
        <v>0.43249701314217454</v>
      </c>
      <c r="P20">
        <f t="shared" si="5"/>
        <v>1.9347695814575283</v>
      </c>
    </row>
    <row r="21" spans="1:16" ht="13.9">
      <c r="A21">
        <v>30</v>
      </c>
      <c r="B21">
        <v>0.13600000000000001</v>
      </c>
      <c r="C21">
        <v>0.13500000000000001</v>
      </c>
      <c r="D21">
        <v>0.14699999999999999</v>
      </c>
      <c r="E21">
        <f t="shared" si="6"/>
        <v>0.13933333333333334</v>
      </c>
      <c r="F21" s="1">
        <f t="shared" si="1"/>
        <v>0.7484957882069796</v>
      </c>
      <c r="G21">
        <f t="shared" si="4"/>
        <v>0.66583281184793819</v>
      </c>
      <c r="J21">
        <v>30</v>
      </c>
      <c r="K21">
        <v>0.22</v>
      </c>
      <c r="L21">
        <v>0.26800000000000002</v>
      </c>
      <c r="M21">
        <v>0.28799999999999998</v>
      </c>
      <c r="N21">
        <f t="shared" si="7"/>
        <v>0.25866666666666666</v>
      </c>
      <c r="O21" s="1">
        <f t="shared" si="3"/>
        <v>0.53643966547192357</v>
      </c>
      <c r="P21">
        <f t="shared" si="5"/>
        <v>3.4947579792216485</v>
      </c>
    </row>
    <row r="22" spans="1:16" ht="13.9">
      <c r="A22">
        <v>36</v>
      </c>
      <c r="B22">
        <v>0.127</v>
      </c>
      <c r="C22">
        <v>0.11899999999999999</v>
      </c>
      <c r="D22">
        <v>0.107</v>
      </c>
      <c r="E22">
        <f t="shared" si="6"/>
        <v>0.11766666666666666</v>
      </c>
      <c r="F22" s="1">
        <f t="shared" si="1"/>
        <v>0.78760529482551145</v>
      </c>
      <c r="G22">
        <f t="shared" si="4"/>
        <v>1.0066445913694333</v>
      </c>
      <c r="J22">
        <v>36</v>
      </c>
      <c r="K22">
        <v>0.25600000000000001</v>
      </c>
      <c r="L22">
        <v>0.217</v>
      </c>
      <c r="M22">
        <v>0.24399999999999999</v>
      </c>
      <c r="N22">
        <f t="shared" si="7"/>
        <v>0.23899999999999999</v>
      </c>
      <c r="O22" s="1">
        <f t="shared" si="3"/>
        <v>0.57168458781362008</v>
      </c>
      <c r="P22">
        <f t="shared" si="5"/>
        <v>1.9974984355438181</v>
      </c>
    </row>
    <row r="23" spans="1:16" ht="13.9">
      <c r="A23">
        <v>42</v>
      </c>
      <c r="B23">
        <v>0.109</v>
      </c>
      <c r="C23">
        <v>0.11700000000000001</v>
      </c>
      <c r="D23">
        <v>0.11700000000000001</v>
      </c>
      <c r="E23">
        <f t="shared" si="6"/>
        <v>0.11433333333333334</v>
      </c>
      <c r="F23" s="1">
        <f t="shared" si="1"/>
        <v>0.79362214199759329</v>
      </c>
      <c r="G23">
        <f t="shared" si="4"/>
        <v>0.46188021535170098</v>
      </c>
      <c r="J23">
        <v>42</v>
      </c>
      <c r="K23">
        <v>0.22900000000000001</v>
      </c>
      <c r="L23">
        <v>0.23699999999999999</v>
      </c>
      <c r="M23">
        <v>0.20399999999999999</v>
      </c>
      <c r="N23">
        <f t="shared" si="7"/>
        <v>0.2233333333333333</v>
      </c>
      <c r="O23" s="1">
        <f t="shared" si="3"/>
        <v>0.59976105137395475</v>
      </c>
      <c r="P23">
        <f t="shared" si="5"/>
        <v>1.7214335111567145</v>
      </c>
    </row>
    <row r="24" spans="1:16" ht="13.9">
      <c r="A24">
        <v>48</v>
      </c>
      <c r="B24">
        <v>0.115</v>
      </c>
      <c r="C24">
        <v>0.10100000000000001</v>
      </c>
      <c r="D24">
        <v>0.115</v>
      </c>
      <c r="E24">
        <f t="shared" si="6"/>
        <v>0.11033333333333334</v>
      </c>
      <c r="F24" s="1">
        <f t="shared" si="1"/>
        <v>0.80084235860409148</v>
      </c>
      <c r="G24">
        <f t="shared" si="4"/>
        <v>0.808290376865476</v>
      </c>
      <c r="J24">
        <v>48</v>
      </c>
      <c r="K24">
        <v>0.22800000000000001</v>
      </c>
      <c r="L24">
        <v>0.22500000000000001</v>
      </c>
      <c r="M24">
        <v>0.219</v>
      </c>
      <c r="N24">
        <f t="shared" si="7"/>
        <v>0.224</v>
      </c>
      <c r="O24" s="1">
        <f t="shared" si="3"/>
        <v>0.5985663082437277</v>
      </c>
      <c r="P24">
        <f t="shared" si="5"/>
        <v>0.45825756949558438</v>
      </c>
    </row>
    <row r="25" spans="1:16" ht="13.9">
      <c r="F25" s="1"/>
      <c r="O25" s="1"/>
    </row>
    <row r="26" spans="1:16" ht="13.9">
      <c r="F26" s="1"/>
      <c r="O26" s="1"/>
    </row>
    <row r="27" spans="1:16" ht="13.9">
      <c r="F27" s="1"/>
      <c r="O27" s="1"/>
    </row>
    <row r="28" spans="1:16">
      <c r="A28" s="11" t="s">
        <v>8</v>
      </c>
      <c r="B28" s="11"/>
      <c r="C28" s="11"/>
      <c r="D28" s="11"/>
      <c r="E28" s="11"/>
      <c r="F28" s="10"/>
      <c r="G28" s="11"/>
      <c r="J28" s="14" t="s">
        <v>11</v>
      </c>
      <c r="K28" s="14"/>
      <c r="L28" s="14"/>
      <c r="M28" s="14"/>
      <c r="N28" s="14"/>
      <c r="O28" s="15"/>
      <c r="P28" s="14"/>
    </row>
    <row r="29" spans="1:16">
      <c r="A29" s="3" t="s">
        <v>43</v>
      </c>
      <c r="B29" s="3" t="s">
        <v>3</v>
      </c>
      <c r="C29" s="3" t="s">
        <v>4</v>
      </c>
      <c r="D29" s="3" t="s">
        <v>5</v>
      </c>
      <c r="E29" s="2" t="s">
        <v>29</v>
      </c>
      <c r="F29" s="2" t="s">
        <v>45</v>
      </c>
      <c r="G29" s="3" t="s">
        <v>46</v>
      </c>
      <c r="J29" s="3" t="s">
        <v>43</v>
      </c>
      <c r="K29" s="3" t="s">
        <v>3</v>
      </c>
      <c r="L29" s="3" t="s">
        <v>4</v>
      </c>
      <c r="M29" s="3" t="s">
        <v>5</v>
      </c>
      <c r="N29" s="2" t="s">
        <v>29</v>
      </c>
      <c r="O29" s="2" t="s">
        <v>45</v>
      </c>
      <c r="P29" s="3" t="s">
        <v>46</v>
      </c>
    </row>
    <row r="30" spans="1:16" ht="13.9">
      <c r="A30">
        <v>0</v>
      </c>
      <c r="B30">
        <v>0.55900000000000005</v>
      </c>
      <c r="C30">
        <v>0.56100000000000005</v>
      </c>
      <c r="D30">
        <v>0.55400000000000005</v>
      </c>
      <c r="E30">
        <f>AVERAGE(B30:D30)</f>
        <v>0.55800000000000005</v>
      </c>
      <c r="F30" s="1">
        <v>0</v>
      </c>
      <c r="G30">
        <v>0</v>
      </c>
      <c r="J30">
        <v>0</v>
      </c>
      <c r="K30">
        <v>0.55900000000000005</v>
      </c>
      <c r="L30">
        <v>0.56100000000000005</v>
      </c>
      <c r="M30">
        <v>0.55400000000000005</v>
      </c>
      <c r="N30">
        <f>AVERAGE(K30:M30)</f>
        <v>0.55800000000000005</v>
      </c>
      <c r="O30" s="1">
        <f t="shared" si="3"/>
        <v>0</v>
      </c>
      <c r="P30">
        <v>0</v>
      </c>
    </row>
    <row r="31" spans="1:16" ht="13.9">
      <c r="A31">
        <v>6</v>
      </c>
      <c r="B31">
        <v>0.47799999999999998</v>
      </c>
      <c r="C31">
        <v>0.47399999999999998</v>
      </c>
      <c r="D31">
        <v>0.46200000000000002</v>
      </c>
      <c r="E31">
        <f t="shared" ref="E31:E38" si="8">AVERAGE(B31:D31)</f>
        <v>0.47133333333333333</v>
      </c>
      <c r="F31" s="1">
        <f t="shared" ref="F31:F38" si="9">(0.554-E31)/0.554</f>
        <v>0.14921780986762945</v>
      </c>
      <c r="G31">
        <f t="shared" si="4"/>
        <v>0.83266639978645074</v>
      </c>
      <c r="J31">
        <v>6</v>
      </c>
      <c r="K31">
        <v>0.47599999999999998</v>
      </c>
      <c r="L31">
        <v>0.47599999999999998</v>
      </c>
      <c r="M31">
        <v>0.46600000000000003</v>
      </c>
      <c r="N31">
        <f t="shared" ref="N31:N38" si="10">AVERAGE(K31:M31)</f>
        <v>0.47266666666666662</v>
      </c>
      <c r="O31" s="1">
        <f t="shared" si="3"/>
        <v>0.15292712066905631</v>
      </c>
      <c r="P31">
        <f t="shared" si="5"/>
        <v>0.57735026918962307</v>
      </c>
    </row>
    <row r="32" spans="1:16" ht="13.9">
      <c r="A32">
        <v>12</v>
      </c>
      <c r="B32">
        <v>0.36099999999999999</v>
      </c>
      <c r="C32">
        <v>0.371</v>
      </c>
      <c r="D32">
        <v>0.35599999999999998</v>
      </c>
      <c r="E32">
        <f t="shared" si="8"/>
        <v>0.36266666666666669</v>
      </c>
      <c r="F32" s="1">
        <f t="shared" si="9"/>
        <v>0.345367027677497</v>
      </c>
      <c r="G32">
        <f t="shared" si="4"/>
        <v>0.76376261582597404</v>
      </c>
      <c r="J32">
        <v>12</v>
      </c>
      <c r="K32">
        <v>0.376</v>
      </c>
      <c r="L32">
        <v>0.378</v>
      </c>
      <c r="M32">
        <v>0.40400000000000003</v>
      </c>
      <c r="N32">
        <f t="shared" si="10"/>
        <v>0.38599999999999995</v>
      </c>
      <c r="O32" s="1">
        <f t="shared" si="3"/>
        <v>0.30824372759856644</v>
      </c>
      <c r="P32">
        <f t="shared" si="5"/>
        <v>1.5620499351813322</v>
      </c>
    </row>
    <row r="33" spans="1:16" ht="13.9">
      <c r="A33">
        <v>18</v>
      </c>
      <c r="B33">
        <v>0.27200000000000002</v>
      </c>
      <c r="C33">
        <v>0.26400000000000001</v>
      </c>
      <c r="D33">
        <v>0.25900000000000001</v>
      </c>
      <c r="E33">
        <f t="shared" si="8"/>
        <v>0.26500000000000001</v>
      </c>
      <c r="F33" s="1">
        <f t="shared" si="9"/>
        <v>0.52166064981949456</v>
      </c>
      <c r="G33">
        <f t="shared" si="4"/>
        <v>0.65574385243020072</v>
      </c>
      <c r="J33">
        <v>18</v>
      </c>
      <c r="K33">
        <v>0.37</v>
      </c>
      <c r="L33">
        <v>0.33600000000000002</v>
      </c>
      <c r="M33">
        <v>0.36599999999999999</v>
      </c>
      <c r="N33">
        <f t="shared" si="10"/>
        <v>0.35733333333333334</v>
      </c>
      <c r="O33" s="1">
        <f t="shared" si="3"/>
        <v>0.3596176821983274</v>
      </c>
      <c r="P33">
        <f t="shared" si="5"/>
        <v>1.8583146486355124</v>
      </c>
    </row>
    <row r="34" spans="1:16" ht="13.9">
      <c r="A34">
        <v>24</v>
      </c>
      <c r="B34">
        <v>0.16800000000000001</v>
      </c>
      <c r="C34">
        <v>0.16400000000000001</v>
      </c>
      <c r="D34">
        <v>0.14399999999999999</v>
      </c>
      <c r="E34">
        <f t="shared" si="8"/>
        <v>0.15866666666666665</v>
      </c>
      <c r="F34" s="1">
        <f t="shared" si="9"/>
        <v>0.71359807460890501</v>
      </c>
      <c r="G34">
        <f t="shared" si="4"/>
        <v>1.2858201014657284</v>
      </c>
      <c r="J34">
        <v>24</v>
      </c>
      <c r="K34">
        <v>0.29399999999999998</v>
      </c>
      <c r="L34">
        <v>0.29399999999999998</v>
      </c>
      <c r="M34">
        <v>0.30499999999999999</v>
      </c>
      <c r="N34">
        <f t="shared" si="10"/>
        <v>0.29766666666666669</v>
      </c>
      <c r="O34" s="1">
        <f t="shared" si="3"/>
        <v>0.46654719235364395</v>
      </c>
      <c r="P34">
        <f t="shared" si="5"/>
        <v>0.63508529610858899</v>
      </c>
    </row>
    <row r="35" spans="1:16" ht="13.9">
      <c r="A35">
        <v>30</v>
      </c>
      <c r="B35">
        <v>0.105</v>
      </c>
      <c r="C35">
        <v>0.11700000000000001</v>
      </c>
      <c r="D35">
        <v>0.129</v>
      </c>
      <c r="E35">
        <f t="shared" si="8"/>
        <v>0.11699999999999999</v>
      </c>
      <c r="F35" s="1">
        <f t="shared" ref="F35" si="11">(0.558-E35)/0.558</f>
        <v>0.79032258064516137</v>
      </c>
      <c r="G35">
        <f t="shared" si="4"/>
        <v>1.2000000000000004</v>
      </c>
      <c r="J35">
        <v>30</v>
      </c>
      <c r="K35">
        <v>0.252</v>
      </c>
      <c r="L35">
        <v>0.27200000000000002</v>
      </c>
      <c r="M35">
        <v>0.28499999999999998</v>
      </c>
      <c r="N35">
        <f t="shared" si="10"/>
        <v>0.26966666666666667</v>
      </c>
      <c r="O35" s="1">
        <f t="shared" si="3"/>
        <v>0.51672640382317803</v>
      </c>
      <c r="P35">
        <f t="shared" si="5"/>
        <v>1.6623276853055566</v>
      </c>
    </row>
    <row r="36" spans="1:16" ht="13.9">
      <c r="A36">
        <v>36</v>
      </c>
      <c r="B36">
        <v>0.107</v>
      </c>
      <c r="C36">
        <v>9.9000000000000005E-2</v>
      </c>
      <c r="D36">
        <v>0.11799999999999999</v>
      </c>
      <c r="E36">
        <f t="shared" si="8"/>
        <v>0.108</v>
      </c>
      <c r="F36" s="1">
        <f t="shared" si="9"/>
        <v>0.80505415162454874</v>
      </c>
      <c r="G36">
        <f t="shared" si="4"/>
        <v>0.9539392014169451</v>
      </c>
      <c r="J36">
        <v>36</v>
      </c>
      <c r="K36">
        <v>0.183</v>
      </c>
      <c r="L36">
        <v>0.224</v>
      </c>
      <c r="M36">
        <v>0.19800000000000001</v>
      </c>
      <c r="N36">
        <f t="shared" si="10"/>
        <v>0.20166666666666666</v>
      </c>
      <c r="O36" s="1">
        <f t="shared" si="3"/>
        <v>0.63859020310633219</v>
      </c>
      <c r="P36">
        <f t="shared" si="5"/>
        <v>2.0744477176668816</v>
      </c>
    </row>
    <row r="37" spans="1:16" ht="13.9">
      <c r="A37">
        <v>42</v>
      </c>
      <c r="B37">
        <v>9.9000000000000005E-2</v>
      </c>
      <c r="C37">
        <v>0.10100000000000001</v>
      </c>
      <c r="D37">
        <v>8.1000000000000003E-2</v>
      </c>
      <c r="E37">
        <f t="shared" si="8"/>
        <v>9.3666666666666676E-2</v>
      </c>
      <c r="F37" s="1">
        <f t="shared" si="9"/>
        <v>0.83092659446450057</v>
      </c>
      <c r="G37">
        <f t="shared" si="4"/>
        <v>1.1015141094572205</v>
      </c>
      <c r="J37">
        <v>42</v>
      </c>
      <c r="K37">
        <v>0.19400000000000001</v>
      </c>
      <c r="L37">
        <v>0.16700000000000001</v>
      </c>
      <c r="M37">
        <v>0.17499999999999999</v>
      </c>
      <c r="N37">
        <f t="shared" si="10"/>
        <v>0.17866666666666667</v>
      </c>
      <c r="O37" s="1">
        <f t="shared" si="3"/>
        <v>0.67980884109916373</v>
      </c>
      <c r="P37">
        <f t="shared" si="5"/>
        <v>1.3868429375143148</v>
      </c>
    </row>
    <row r="38" spans="1:16" ht="13.9">
      <c r="A38">
        <v>48</v>
      </c>
      <c r="B38">
        <v>7.8E-2</v>
      </c>
      <c r="C38">
        <v>6.7000000000000004E-2</v>
      </c>
      <c r="D38">
        <v>9.4E-2</v>
      </c>
      <c r="E38">
        <f t="shared" si="8"/>
        <v>7.9666666666666677E-2</v>
      </c>
      <c r="F38" s="1">
        <f t="shared" si="9"/>
        <v>0.85619735258724428</v>
      </c>
      <c r="G38">
        <f t="shared" si="4"/>
        <v>1.3576941236277529</v>
      </c>
      <c r="J38">
        <v>48</v>
      </c>
      <c r="K38">
        <v>0.14399999999999999</v>
      </c>
      <c r="L38">
        <v>0.13600000000000001</v>
      </c>
      <c r="M38">
        <v>0.18</v>
      </c>
      <c r="N38">
        <f t="shared" si="10"/>
        <v>0.15333333333333335</v>
      </c>
      <c r="O38" s="1">
        <f t="shared" si="3"/>
        <v>0.72520908004778972</v>
      </c>
      <c r="P38">
        <f t="shared" si="5"/>
        <v>2.3437861108329239</v>
      </c>
    </row>
    <row r="39" spans="1:16" ht="13.9">
      <c r="F39" s="1"/>
      <c r="O39" s="1"/>
    </row>
    <row r="40" spans="1:16" ht="13.9">
      <c r="A40" s="11" t="s">
        <v>25</v>
      </c>
      <c r="B40" s="11"/>
      <c r="C40" s="11"/>
      <c r="D40" s="11"/>
      <c r="E40" s="11"/>
      <c r="F40" s="10"/>
      <c r="G40" s="11"/>
      <c r="J40" s="14" t="s">
        <v>25</v>
      </c>
      <c r="K40" s="14"/>
      <c r="L40" s="14"/>
      <c r="M40" s="14"/>
      <c r="N40" s="14"/>
      <c r="O40" s="15"/>
      <c r="P40" s="14"/>
    </row>
    <row r="41" spans="1:16">
      <c r="A41" s="3" t="s">
        <v>43</v>
      </c>
      <c r="B41" s="3" t="s">
        <v>3</v>
      </c>
      <c r="C41" s="3" t="s">
        <v>4</v>
      </c>
      <c r="D41" s="3" t="s">
        <v>5</v>
      </c>
      <c r="E41" s="2" t="s">
        <v>29</v>
      </c>
      <c r="F41" s="2" t="s">
        <v>45</v>
      </c>
      <c r="G41" s="3" t="s">
        <v>46</v>
      </c>
      <c r="J41" s="3" t="s">
        <v>43</v>
      </c>
      <c r="K41" s="3" t="s">
        <v>3</v>
      </c>
      <c r="L41" s="3" t="s">
        <v>4</v>
      </c>
      <c r="M41" s="3" t="s">
        <v>5</v>
      </c>
      <c r="N41" s="2" t="s">
        <v>29</v>
      </c>
      <c r="O41" s="2" t="s">
        <v>45</v>
      </c>
      <c r="P41" s="3" t="s">
        <v>46</v>
      </c>
    </row>
    <row r="42" spans="1:16" ht="13.9">
      <c r="A42">
        <v>0</v>
      </c>
      <c r="B42" s="5">
        <v>0.63800000000000001</v>
      </c>
      <c r="C42" s="5">
        <v>0.60399999999999998</v>
      </c>
      <c r="D42" s="5">
        <v>0.64200000000000002</v>
      </c>
      <c r="E42">
        <f>AVERAGE(B42:D42)</f>
        <v>0.628</v>
      </c>
      <c r="F42" s="1">
        <f t="shared" ref="F42" si="12">(0.628-E42)/0.628</f>
        <v>0</v>
      </c>
      <c r="G42">
        <v>0</v>
      </c>
      <c r="J42">
        <v>0</v>
      </c>
      <c r="K42" s="5">
        <v>0.63800000000000001</v>
      </c>
      <c r="L42" s="5">
        <v>0.60399999999999998</v>
      </c>
      <c r="M42" s="5">
        <v>0.64200000000000002</v>
      </c>
      <c r="N42">
        <f>AVERAGE(K42:M42)</f>
        <v>0.628</v>
      </c>
      <c r="O42" s="1">
        <f t="shared" ref="O42:O50" si="13">(0.628-N42)/0.628</f>
        <v>0</v>
      </c>
      <c r="P42">
        <v>0</v>
      </c>
    </row>
    <row r="43" spans="1:16" ht="13.9">
      <c r="A43">
        <v>6</v>
      </c>
      <c r="B43" s="5">
        <v>0.36599999999999999</v>
      </c>
      <c r="C43" s="5">
        <v>0.35299999999999998</v>
      </c>
      <c r="D43" s="5">
        <v>0.36299999999999999</v>
      </c>
      <c r="E43">
        <f t="shared" ref="E43:E50" si="14">AVERAGE(B43:D43)</f>
        <v>0.36066666666666664</v>
      </c>
      <c r="F43" s="1">
        <f>(0.6-E43)/0.6</f>
        <v>0.3988888888888889</v>
      </c>
      <c r="G43">
        <f t="shared" ref="G43:G50" si="15">STDEV(B43:D43)*100</f>
        <v>0.68068592855540522</v>
      </c>
      <c r="J43">
        <v>6</v>
      </c>
      <c r="K43" s="5">
        <v>0.36599999999999999</v>
      </c>
      <c r="L43" s="5">
        <v>0.35299999999999998</v>
      </c>
      <c r="M43" s="5">
        <v>0.36299999999999999</v>
      </c>
      <c r="N43">
        <f t="shared" ref="N43:N50" si="16">AVERAGE(K43:M43)</f>
        <v>0.36066666666666664</v>
      </c>
      <c r="O43" s="1">
        <f t="shared" si="13"/>
        <v>0.42569002123142258</v>
      </c>
      <c r="P43">
        <f t="shared" ref="P43:P50" si="17">STDEV(K43:M43)*100</f>
        <v>0.68068592855540522</v>
      </c>
    </row>
    <row r="44" spans="1:16" ht="13.9">
      <c r="A44">
        <v>12</v>
      </c>
      <c r="B44" s="5">
        <v>0.29099999999999998</v>
      </c>
      <c r="C44" s="5">
        <v>0.27700000000000002</v>
      </c>
      <c r="D44" s="5">
        <v>0.26900000000000002</v>
      </c>
      <c r="E44">
        <f t="shared" si="14"/>
        <v>0.27900000000000003</v>
      </c>
      <c r="F44" s="1">
        <f t="shared" ref="F44:F50" si="18">(0.6-E44)/0.6</f>
        <v>0.53499999999999992</v>
      </c>
      <c r="G44">
        <f t="shared" si="15"/>
        <v>1.1135528725660024</v>
      </c>
      <c r="J44">
        <v>12</v>
      </c>
      <c r="K44" s="5">
        <v>0.29099999999999998</v>
      </c>
      <c r="L44" s="5">
        <v>0.27700000000000002</v>
      </c>
      <c r="M44" s="5">
        <v>0.26900000000000002</v>
      </c>
      <c r="N44">
        <f t="shared" si="16"/>
        <v>0.27900000000000003</v>
      </c>
      <c r="O44" s="1">
        <f t="shared" si="13"/>
        <v>0.55573248407643305</v>
      </c>
      <c r="P44">
        <f t="shared" si="17"/>
        <v>1.1135528725660024</v>
      </c>
    </row>
    <row r="45" spans="1:16" ht="13.9">
      <c r="A45">
        <v>18</v>
      </c>
      <c r="B45" s="5">
        <v>0.251</v>
      </c>
      <c r="C45" s="5">
        <v>0.26100000000000001</v>
      </c>
      <c r="D45" s="5">
        <v>0.25900000000000001</v>
      </c>
      <c r="E45">
        <f t="shared" si="14"/>
        <v>0.25700000000000001</v>
      </c>
      <c r="F45" s="1">
        <f t="shared" si="18"/>
        <v>0.57166666666666666</v>
      </c>
      <c r="G45">
        <f t="shared" si="15"/>
        <v>0.52915026221291861</v>
      </c>
      <c r="J45">
        <v>18</v>
      </c>
      <c r="K45" s="5">
        <v>0.251</v>
      </c>
      <c r="L45" s="5">
        <v>0.26100000000000001</v>
      </c>
      <c r="M45" s="5">
        <v>0.25900000000000001</v>
      </c>
      <c r="N45">
        <f t="shared" si="16"/>
        <v>0.25700000000000001</v>
      </c>
      <c r="O45" s="1">
        <f t="shared" si="13"/>
        <v>0.59076433121019112</v>
      </c>
      <c r="P45">
        <f t="shared" si="17"/>
        <v>0.52915026221291861</v>
      </c>
    </row>
    <row r="46" spans="1:16" ht="13.9">
      <c r="A46">
        <v>24</v>
      </c>
      <c r="B46" s="5">
        <v>0.188</v>
      </c>
      <c r="C46" s="5">
        <v>0.19500000000000001</v>
      </c>
      <c r="D46" s="5">
        <v>0.20799999999999999</v>
      </c>
      <c r="E46">
        <f t="shared" si="14"/>
        <v>0.19699999999999998</v>
      </c>
      <c r="F46" s="1">
        <f t="shared" si="18"/>
        <v>0.67166666666666675</v>
      </c>
      <c r="G46">
        <f t="shared" si="15"/>
        <v>1.0148891565092213</v>
      </c>
      <c r="J46">
        <v>24</v>
      </c>
      <c r="K46" s="5">
        <v>0.188</v>
      </c>
      <c r="L46" s="5">
        <v>0.19500000000000001</v>
      </c>
      <c r="M46" s="5">
        <v>0.20799999999999999</v>
      </c>
      <c r="N46">
        <f t="shared" si="16"/>
        <v>0.19699999999999998</v>
      </c>
      <c r="O46" s="1">
        <f t="shared" si="13"/>
        <v>0.68630573248407656</v>
      </c>
      <c r="P46">
        <f t="shared" si="17"/>
        <v>1.0148891565092213</v>
      </c>
    </row>
    <row r="47" spans="1:16" ht="13.9">
      <c r="A47">
        <v>30</v>
      </c>
      <c r="B47" s="5">
        <v>0.184</v>
      </c>
      <c r="C47" s="5">
        <v>0.16400000000000001</v>
      </c>
      <c r="D47" s="5">
        <v>0.16700000000000001</v>
      </c>
      <c r="E47">
        <f t="shared" si="14"/>
        <v>0.17166666666666666</v>
      </c>
      <c r="F47" s="1">
        <f t="shared" si="18"/>
        <v>0.71388888888888891</v>
      </c>
      <c r="G47">
        <f t="shared" si="15"/>
        <v>1.0785793124908951</v>
      </c>
      <c r="J47">
        <v>30</v>
      </c>
      <c r="K47" s="5">
        <v>0.184</v>
      </c>
      <c r="L47" s="5">
        <v>0.16400000000000001</v>
      </c>
      <c r="M47" s="5">
        <v>0.16700000000000001</v>
      </c>
      <c r="N47">
        <f t="shared" si="16"/>
        <v>0.17166666666666666</v>
      </c>
      <c r="O47" s="1">
        <f t="shared" si="13"/>
        <v>0.72664543524416136</v>
      </c>
      <c r="P47">
        <f t="shared" si="17"/>
        <v>1.0785793124908951</v>
      </c>
    </row>
    <row r="48" spans="1:16" ht="13.9">
      <c r="A48">
        <v>36</v>
      </c>
      <c r="B48" s="5">
        <v>6.6000000000000003E-2</v>
      </c>
      <c r="C48" s="5">
        <v>6.6000000000000003E-2</v>
      </c>
      <c r="D48" s="5">
        <v>7.8E-2</v>
      </c>
      <c r="E48">
        <f t="shared" si="14"/>
        <v>7.0000000000000007E-2</v>
      </c>
      <c r="F48" s="1">
        <f t="shared" si="18"/>
        <v>0.88333333333333341</v>
      </c>
      <c r="G48">
        <f t="shared" si="15"/>
        <v>0.6928203230275507</v>
      </c>
      <c r="J48">
        <v>36</v>
      </c>
      <c r="K48" s="5">
        <v>6.6000000000000003E-2</v>
      </c>
      <c r="L48" s="5">
        <v>6.6000000000000003E-2</v>
      </c>
      <c r="M48" s="5">
        <v>7.8E-2</v>
      </c>
      <c r="N48">
        <f t="shared" si="16"/>
        <v>7.0000000000000007E-2</v>
      </c>
      <c r="O48" s="1">
        <f t="shared" si="13"/>
        <v>0.88853503184713378</v>
      </c>
      <c r="P48">
        <f t="shared" si="17"/>
        <v>0.6928203230275507</v>
      </c>
    </row>
    <row r="49" spans="1:16" ht="13.9">
      <c r="A49">
        <v>42</v>
      </c>
      <c r="B49" s="5">
        <v>8.7999999999999995E-2</v>
      </c>
      <c r="C49" s="5">
        <v>7.1999999999999995E-2</v>
      </c>
      <c r="D49" s="5">
        <v>5.8999999999999997E-2</v>
      </c>
      <c r="E49">
        <f t="shared" si="14"/>
        <v>7.2999999999999995E-2</v>
      </c>
      <c r="F49" s="1">
        <f t="shared" si="18"/>
        <v>0.87833333333333341</v>
      </c>
      <c r="G49">
        <f t="shared" si="15"/>
        <v>1.4525839046333988</v>
      </c>
      <c r="J49">
        <v>42</v>
      </c>
      <c r="K49" s="5">
        <v>8.7999999999999995E-2</v>
      </c>
      <c r="L49" s="5">
        <v>7.1999999999999995E-2</v>
      </c>
      <c r="M49" s="5">
        <v>5.8999999999999997E-2</v>
      </c>
      <c r="N49">
        <f t="shared" si="16"/>
        <v>7.2999999999999995E-2</v>
      </c>
      <c r="O49" s="1">
        <f t="shared" si="13"/>
        <v>0.88375796178343957</v>
      </c>
      <c r="P49">
        <f t="shared" si="17"/>
        <v>1.4525839046333988</v>
      </c>
    </row>
    <row r="50" spans="1:16" ht="13.9">
      <c r="A50">
        <v>48</v>
      </c>
      <c r="B50" s="5">
        <v>7.5999999999999998E-2</v>
      </c>
      <c r="C50" s="5">
        <v>5.8999999999999997E-2</v>
      </c>
      <c r="D50" s="5">
        <v>7.3999999999999996E-2</v>
      </c>
      <c r="E50">
        <f t="shared" si="14"/>
        <v>6.9666666666666668E-2</v>
      </c>
      <c r="F50" s="1">
        <f t="shared" si="18"/>
        <v>0.88388888888888895</v>
      </c>
      <c r="G50">
        <f t="shared" si="15"/>
        <v>0.92915732431775178</v>
      </c>
      <c r="J50">
        <v>48</v>
      </c>
      <c r="K50" s="5">
        <v>7.5999999999999998E-2</v>
      </c>
      <c r="L50" s="5">
        <v>5.8999999999999997E-2</v>
      </c>
      <c r="M50" s="5">
        <v>7.3999999999999996E-2</v>
      </c>
      <c r="N50">
        <f t="shared" si="16"/>
        <v>6.9666666666666668E-2</v>
      </c>
      <c r="O50" s="1">
        <f t="shared" si="13"/>
        <v>0.88906581740976642</v>
      </c>
      <c r="P50">
        <f t="shared" si="17"/>
        <v>0.92915732431775178</v>
      </c>
    </row>
    <row r="51" spans="1:16" ht="13.9">
      <c r="F51" s="1"/>
    </row>
    <row r="52" spans="1:16" ht="13.9">
      <c r="A52" s="11" t="s">
        <v>26</v>
      </c>
      <c r="B52" s="11"/>
      <c r="C52" s="11"/>
      <c r="D52" s="11"/>
      <c r="E52" s="11"/>
      <c r="F52" s="10"/>
      <c r="G52" s="11"/>
      <c r="J52" s="14" t="s">
        <v>12</v>
      </c>
      <c r="K52" s="14"/>
      <c r="L52" s="14"/>
      <c r="M52" s="14"/>
      <c r="N52" s="14"/>
      <c r="O52" s="15"/>
      <c r="P52" s="14"/>
    </row>
    <row r="53" spans="1:16">
      <c r="A53" s="3" t="s">
        <v>43</v>
      </c>
      <c r="B53" s="3" t="s">
        <v>3</v>
      </c>
      <c r="C53" s="3" t="s">
        <v>4</v>
      </c>
      <c r="D53" s="3" t="s">
        <v>5</v>
      </c>
      <c r="E53" s="2" t="s">
        <v>29</v>
      </c>
      <c r="F53" s="2" t="s">
        <v>45</v>
      </c>
      <c r="G53" s="3" t="s">
        <v>46</v>
      </c>
      <c r="J53" s="3" t="s">
        <v>43</v>
      </c>
      <c r="K53" s="3" t="s">
        <v>3</v>
      </c>
      <c r="L53" s="3" t="s">
        <v>4</v>
      </c>
      <c r="M53" s="3" t="s">
        <v>5</v>
      </c>
      <c r="N53" s="2" t="s">
        <v>29</v>
      </c>
      <c r="O53" s="2" t="s">
        <v>45</v>
      </c>
      <c r="P53" s="3" t="s">
        <v>46</v>
      </c>
    </row>
    <row r="54" spans="1:16" ht="13.9">
      <c r="A54">
        <v>0</v>
      </c>
      <c r="B54">
        <v>0.55900000000000005</v>
      </c>
      <c r="C54">
        <v>0.56100000000000005</v>
      </c>
      <c r="D54">
        <v>0.55400000000000005</v>
      </c>
      <c r="E54">
        <f>AVERAGE(B54:D54)</f>
        <v>0.55800000000000005</v>
      </c>
      <c r="F54" s="1">
        <f t="shared" ref="F54:F56" si="19">(0.558-E54)/0.558</f>
        <v>0</v>
      </c>
      <c r="G54">
        <v>0</v>
      </c>
      <c r="J54">
        <v>0</v>
      </c>
      <c r="K54">
        <v>0.55900000000000005</v>
      </c>
      <c r="L54">
        <v>0.56100000000000005</v>
      </c>
      <c r="M54">
        <v>0.55400000000000005</v>
      </c>
      <c r="N54">
        <f>AVERAGE(K54:M54)</f>
        <v>0.55800000000000005</v>
      </c>
      <c r="O54" s="1">
        <f>(0.558-N54)/0.558</f>
        <v>0</v>
      </c>
      <c r="P54">
        <v>0</v>
      </c>
    </row>
    <row r="55" spans="1:16" ht="13.9">
      <c r="A55">
        <v>6</v>
      </c>
      <c r="B55">
        <v>0.35799999999999998</v>
      </c>
      <c r="C55">
        <v>0.36499999999999999</v>
      </c>
      <c r="D55">
        <v>0.36399999999999999</v>
      </c>
      <c r="E55">
        <f t="shared" ref="E55:E62" si="20">AVERAGE(B55:D55)</f>
        <v>0.36233333333333334</v>
      </c>
      <c r="F55" s="1">
        <f t="shared" si="19"/>
        <v>0.35065710872162492</v>
      </c>
      <c r="G55">
        <f t="shared" ref="G55:G62" si="21">STDEV(B55:D55)*100</f>
        <v>0.37859388972001856</v>
      </c>
      <c r="J55">
        <v>6</v>
      </c>
      <c r="K55">
        <v>0.33900000000000002</v>
      </c>
      <c r="L55">
        <v>0.38500000000000001</v>
      </c>
      <c r="M55">
        <v>0.34699999999999998</v>
      </c>
      <c r="N55">
        <f t="shared" ref="N55:N62" si="22">AVERAGE(K55:M55)</f>
        <v>0.35699999999999998</v>
      </c>
      <c r="O55" s="1">
        <f>(0.558-N55)/0.558</f>
        <v>0.36021505376344093</v>
      </c>
      <c r="P55">
        <f>STDEV(K55:M55)*100</f>
        <v>2.457641145488902</v>
      </c>
    </row>
    <row r="56" spans="1:16" ht="13.9">
      <c r="A56">
        <v>12</v>
      </c>
      <c r="B56">
        <v>0.29699999999999999</v>
      </c>
      <c r="C56">
        <v>0.27700000000000002</v>
      </c>
      <c r="D56">
        <v>0.25900000000000001</v>
      </c>
      <c r="E56">
        <f t="shared" si="20"/>
        <v>0.27766666666666667</v>
      </c>
      <c r="F56" s="1">
        <f t="shared" si="19"/>
        <v>0.50238948626045399</v>
      </c>
      <c r="G56">
        <f t="shared" si="21"/>
        <v>1.9008769905844325</v>
      </c>
      <c r="J56">
        <v>12</v>
      </c>
      <c r="K56">
        <v>0.34699999999999998</v>
      </c>
      <c r="L56">
        <v>0.34899999999999998</v>
      </c>
      <c r="M56">
        <v>0.33500000000000002</v>
      </c>
      <c r="N56">
        <f t="shared" si="22"/>
        <v>0.34366666666666662</v>
      </c>
      <c r="O56" s="1">
        <f>(0.558-N56)/0.558</f>
        <v>0.38410991636798103</v>
      </c>
      <c r="P56">
        <f>STDEV(K56:M56)*100</f>
        <v>0.7571877794400339</v>
      </c>
    </row>
    <row r="57" spans="1:16" ht="13.9">
      <c r="A57">
        <v>18</v>
      </c>
      <c r="B57">
        <v>0.16600000000000001</v>
      </c>
      <c r="C57">
        <v>0.16800000000000001</v>
      </c>
      <c r="D57">
        <v>0.17799999999999999</v>
      </c>
      <c r="E57">
        <f t="shared" si="20"/>
        <v>0.17066666666666666</v>
      </c>
      <c r="F57" s="1">
        <f t="shared" ref="F57:F62" si="23">(0.554-E57)/0.554</f>
        <v>0.69193742478941045</v>
      </c>
      <c r="G57">
        <f t="shared" si="21"/>
        <v>0.64291005073286267</v>
      </c>
      <c r="J57">
        <v>18</v>
      </c>
      <c r="K57">
        <v>0.254</v>
      </c>
      <c r="L57">
        <v>0.31</v>
      </c>
      <c r="M57">
        <v>0.29399999999999998</v>
      </c>
      <c r="N57">
        <f t="shared" si="22"/>
        <v>0.28600000000000003</v>
      </c>
      <c r="O57" s="1">
        <f>(0.558-N57)/0.558</f>
        <v>0.48745519713261648</v>
      </c>
      <c r="P57">
        <f>STDEV(K57:M57)*100</f>
        <v>2.8844410203711908</v>
      </c>
    </row>
    <row r="58" spans="1:16" ht="13.9">
      <c r="A58">
        <v>24</v>
      </c>
      <c r="B58">
        <v>0.114</v>
      </c>
      <c r="C58">
        <v>0.159</v>
      </c>
      <c r="D58">
        <v>0.125</v>
      </c>
      <c r="E58">
        <f t="shared" si="20"/>
        <v>0.13266666666666668</v>
      </c>
      <c r="F58" s="1">
        <f t="shared" si="23"/>
        <v>0.76052948255114317</v>
      </c>
      <c r="G58">
        <f t="shared" si="21"/>
        <v>2.3459184413217207</v>
      </c>
      <c r="J58">
        <v>24</v>
      </c>
      <c r="K58">
        <v>0.19800000000000001</v>
      </c>
      <c r="L58">
        <v>0.129</v>
      </c>
      <c r="M58">
        <v>0.16600000000000001</v>
      </c>
      <c r="N58">
        <f t="shared" si="22"/>
        <v>0.16433333333333333</v>
      </c>
      <c r="O58" s="1">
        <f>(0.558-N58)/0.558</f>
        <v>0.70549581839904418</v>
      </c>
      <c r="P58">
        <f>STDEV(K58:M58)*100</f>
        <v>3.4530180036213785</v>
      </c>
    </row>
    <row r="59" spans="1:16" ht="13.9">
      <c r="A59">
        <v>30</v>
      </c>
      <c r="B59">
        <v>8.7999999999999995E-2</v>
      </c>
      <c r="C59">
        <v>5.6000000000000001E-2</v>
      </c>
      <c r="D59">
        <v>6.3E-2</v>
      </c>
      <c r="E59">
        <f t="shared" si="20"/>
        <v>6.8999999999999992E-2</v>
      </c>
      <c r="F59" s="1">
        <f t="shared" si="23"/>
        <v>0.87545126353790614</v>
      </c>
      <c r="G59">
        <f t="shared" si="21"/>
        <v>1.682260384126073</v>
      </c>
      <c r="J59">
        <v>30</v>
      </c>
      <c r="K59">
        <v>0.112</v>
      </c>
      <c r="L59">
        <v>0.115</v>
      </c>
      <c r="M59">
        <v>9.7000000000000003E-2</v>
      </c>
      <c r="N59">
        <f t="shared" si="22"/>
        <v>0.108</v>
      </c>
      <c r="O59" s="1">
        <f>(0.558-N59)/0.558</f>
        <v>0.80645161290322587</v>
      </c>
      <c r="P59">
        <f>STDEV(K59:M59)*100</f>
        <v>0.96436507609929567</v>
      </c>
    </row>
    <row r="60" spans="1:16" ht="13.9">
      <c r="A60">
        <v>36</v>
      </c>
      <c r="B60">
        <v>6.3E-2</v>
      </c>
      <c r="C60">
        <v>5.8999999999999997E-2</v>
      </c>
      <c r="D60">
        <v>7.0999999999999994E-2</v>
      </c>
      <c r="E60">
        <f t="shared" si="20"/>
        <v>6.433333333333334E-2</v>
      </c>
      <c r="F60" s="1">
        <f t="shared" si="23"/>
        <v>0.88387484957882068</v>
      </c>
      <c r="G60">
        <f t="shared" si="21"/>
        <v>0.61101009266077844</v>
      </c>
      <c r="J60">
        <v>36</v>
      </c>
      <c r="K60">
        <v>6.4000000000000001E-2</v>
      </c>
      <c r="L60">
        <v>7.2999999999999995E-2</v>
      </c>
      <c r="M60">
        <v>5.8999999999999997E-2</v>
      </c>
      <c r="N60">
        <f t="shared" si="22"/>
        <v>6.533333333333334E-2</v>
      </c>
      <c r="O60" s="1">
        <f>(0.558-N60)/0.558</f>
        <v>0.88291517323775381</v>
      </c>
      <c r="P60">
        <f>STDEV(K60:M60)*100</f>
        <v>0.7094598884597586</v>
      </c>
    </row>
    <row r="61" spans="1:16" ht="13.9">
      <c r="A61">
        <v>42</v>
      </c>
      <c r="B61">
        <v>5.8000000000000003E-2</v>
      </c>
      <c r="C61">
        <v>6.5000000000000002E-2</v>
      </c>
      <c r="D61">
        <v>7.2999999999999995E-2</v>
      </c>
      <c r="E61">
        <f t="shared" si="20"/>
        <v>6.533333333333334E-2</v>
      </c>
      <c r="F61" s="1">
        <f t="shared" si="23"/>
        <v>0.8820697954271961</v>
      </c>
      <c r="G61">
        <f t="shared" si="21"/>
        <v>0.75055534994651318</v>
      </c>
      <c r="J61">
        <v>42</v>
      </c>
      <c r="K61">
        <v>7.8E-2</v>
      </c>
      <c r="L61">
        <v>5.7000000000000002E-2</v>
      </c>
      <c r="M61">
        <v>6.3E-2</v>
      </c>
      <c r="N61">
        <f t="shared" si="22"/>
        <v>6.6000000000000003E-2</v>
      </c>
      <c r="O61" s="1">
        <f>(0.558-N61)/0.558</f>
        <v>0.88172043010752688</v>
      </c>
      <c r="P61">
        <f>STDEV(K61:M61)*100</f>
        <v>1.0816653826391964</v>
      </c>
    </row>
    <row r="62" spans="1:16" ht="13.9">
      <c r="A62">
        <v>48</v>
      </c>
      <c r="B62">
        <v>5.3999999999999999E-2</v>
      </c>
      <c r="C62">
        <v>6.6000000000000003E-2</v>
      </c>
      <c r="D62">
        <v>7.3999999999999996E-2</v>
      </c>
      <c r="E62">
        <f t="shared" si="20"/>
        <v>6.4666666666666664E-2</v>
      </c>
      <c r="F62" s="1">
        <f t="shared" si="23"/>
        <v>0.88327316486161256</v>
      </c>
      <c r="G62">
        <f t="shared" si="21"/>
        <v>1.0066445913694297</v>
      </c>
      <c r="J62">
        <v>48</v>
      </c>
      <c r="K62">
        <v>7.3999999999999996E-2</v>
      </c>
      <c r="L62">
        <v>5.1999999999999998E-2</v>
      </c>
      <c r="M62">
        <v>0.06</v>
      </c>
      <c r="N62">
        <f t="shared" si="22"/>
        <v>6.2E-2</v>
      </c>
      <c r="O62" s="1">
        <f>(0.558-N62)/0.558</f>
        <v>0.88888888888888895</v>
      </c>
      <c r="P62">
        <f>STDEV(K62:M62)*100</f>
        <v>1.1135528725660004</v>
      </c>
    </row>
    <row r="63" spans="1:16" ht="13.9">
      <c r="F63" s="1"/>
      <c r="O63" s="1"/>
    </row>
    <row r="64" spans="1:16" ht="13.9">
      <c r="A64" s="11" t="s">
        <v>9</v>
      </c>
      <c r="B64" s="11"/>
      <c r="C64" s="11"/>
      <c r="D64" s="11"/>
      <c r="E64" s="11"/>
      <c r="F64" s="10"/>
      <c r="G64" s="11"/>
      <c r="J64" s="14" t="s">
        <v>13</v>
      </c>
      <c r="K64" s="14"/>
      <c r="L64" s="14"/>
      <c r="M64" s="14"/>
      <c r="N64" s="14"/>
      <c r="O64" s="15"/>
      <c r="P64" s="14"/>
    </row>
    <row r="65" spans="1:16">
      <c r="A65" s="3" t="s">
        <v>43</v>
      </c>
      <c r="B65" s="3" t="s">
        <v>3</v>
      </c>
      <c r="C65" s="3" t="s">
        <v>4</v>
      </c>
      <c r="D65" s="3" t="s">
        <v>5</v>
      </c>
      <c r="E65" s="2" t="s">
        <v>29</v>
      </c>
      <c r="F65" s="2" t="s">
        <v>45</v>
      </c>
      <c r="G65" s="3" t="s">
        <v>46</v>
      </c>
      <c r="J65" s="3" t="s">
        <v>43</v>
      </c>
      <c r="K65" s="3" t="s">
        <v>3</v>
      </c>
      <c r="L65" s="3" t="s">
        <v>4</v>
      </c>
      <c r="M65" s="3" t="s">
        <v>5</v>
      </c>
      <c r="N65" s="2" t="s">
        <v>29</v>
      </c>
      <c r="O65" s="2" t="s">
        <v>45</v>
      </c>
      <c r="P65" s="3" t="s">
        <v>46</v>
      </c>
    </row>
    <row r="66" spans="1:16" ht="13.9">
      <c r="A66">
        <v>0</v>
      </c>
      <c r="B66">
        <v>0.55900000000000005</v>
      </c>
      <c r="C66">
        <v>0.56100000000000005</v>
      </c>
      <c r="D66">
        <v>0.55400000000000005</v>
      </c>
      <c r="E66">
        <f>AVERAGE(B66:D66)</f>
        <v>0.55800000000000005</v>
      </c>
      <c r="F66" s="1">
        <f t="shared" ref="F66:F68" si="24">(0.558-E66)/0.558</f>
        <v>0</v>
      </c>
      <c r="G66">
        <v>0</v>
      </c>
      <c r="J66">
        <v>0</v>
      </c>
      <c r="K66">
        <v>0.55900000000000005</v>
      </c>
      <c r="L66">
        <v>0.56100000000000005</v>
      </c>
      <c r="M66">
        <v>0.55400000000000005</v>
      </c>
      <c r="N66">
        <f>AVERAGE(K66:M66)</f>
        <v>0.55800000000000005</v>
      </c>
      <c r="O66" s="1">
        <f>(0.558-N66)/0.558</f>
        <v>0</v>
      </c>
      <c r="P66">
        <v>0</v>
      </c>
    </row>
    <row r="67" spans="1:16" ht="13.9">
      <c r="A67">
        <v>6</v>
      </c>
      <c r="B67">
        <v>0.38800000000000001</v>
      </c>
      <c r="C67">
        <v>0.39500000000000002</v>
      </c>
      <c r="D67">
        <v>0.36399999999999999</v>
      </c>
      <c r="E67">
        <f t="shared" ref="E67:E74" si="25">AVERAGE(B67:D67)</f>
        <v>0.38233333333333336</v>
      </c>
      <c r="F67" s="1">
        <f t="shared" si="24"/>
        <v>0.31481481481481483</v>
      </c>
      <c r="G67">
        <f t="shared" ref="G67:G74" si="26">STDEV(B67:D67)*100</f>
        <v>1.6258331197676279</v>
      </c>
      <c r="J67">
        <v>6</v>
      </c>
      <c r="K67">
        <v>0.30499999999999999</v>
      </c>
      <c r="L67">
        <v>0.32200000000000001</v>
      </c>
      <c r="M67">
        <v>0.29299999999999998</v>
      </c>
      <c r="N67">
        <f t="shared" ref="N67:N74" si="27">AVERAGE(K67:M67)</f>
        <v>0.30666666666666664</v>
      </c>
      <c r="O67" s="1">
        <f>(0.5-N67)/0.5</f>
        <v>0.38666666666666671</v>
      </c>
      <c r="P67">
        <f>STDEV(K67:M67)*100</f>
        <v>1.4571661996262941</v>
      </c>
    </row>
    <row r="68" spans="1:16" ht="13.9">
      <c r="A68">
        <v>12</v>
      </c>
      <c r="B68">
        <v>9.7000000000000003E-2</v>
      </c>
      <c r="C68">
        <v>0.127</v>
      </c>
      <c r="D68">
        <v>0.109</v>
      </c>
      <c r="E68">
        <f t="shared" si="25"/>
        <v>0.111</v>
      </c>
      <c r="F68" s="1">
        <f t="shared" si="24"/>
        <v>0.80107526881720437</v>
      </c>
      <c r="G68">
        <f t="shared" si="26"/>
        <v>1.5099668870541467</v>
      </c>
      <c r="J68">
        <v>12</v>
      </c>
      <c r="K68">
        <v>0.22800000000000001</v>
      </c>
      <c r="L68">
        <v>0.23100000000000001</v>
      </c>
      <c r="M68">
        <v>0.215</v>
      </c>
      <c r="N68">
        <f t="shared" si="27"/>
        <v>0.22466666666666668</v>
      </c>
      <c r="O68" s="1">
        <f t="shared" ref="O68:O74" si="28">(0.5-N68)/0.5</f>
        <v>0.55066666666666664</v>
      </c>
      <c r="P68">
        <f>STDEV(K68:M68)*100</f>
        <v>0.85049005481153894</v>
      </c>
    </row>
    <row r="69" spans="1:16" ht="13.9">
      <c r="A69">
        <v>18</v>
      </c>
      <c r="B69">
        <v>5.1999999999999998E-2</v>
      </c>
      <c r="C69">
        <v>4.8000000000000001E-2</v>
      </c>
      <c r="D69">
        <v>7.8E-2</v>
      </c>
      <c r="E69">
        <f t="shared" si="25"/>
        <v>5.9333333333333328E-2</v>
      </c>
      <c r="F69" s="1">
        <f t="shared" ref="F69:F74" si="29">(0.554-E69)/0.554</f>
        <v>0.89290012033694344</v>
      </c>
      <c r="G69">
        <f t="shared" si="26"/>
        <v>1.6289055630494189</v>
      </c>
      <c r="J69">
        <v>18</v>
      </c>
      <c r="K69">
        <v>0.20599999999999999</v>
      </c>
      <c r="L69">
        <v>0.182</v>
      </c>
      <c r="M69">
        <v>0.16900000000000001</v>
      </c>
      <c r="N69">
        <f t="shared" si="27"/>
        <v>0.18566666666666667</v>
      </c>
      <c r="O69" s="1">
        <f t="shared" si="28"/>
        <v>0.62866666666666671</v>
      </c>
      <c r="P69">
        <f>STDEV(K69:M69)*100</f>
        <v>1.8770544300401439</v>
      </c>
    </row>
    <row r="70" spans="1:16" ht="13.9">
      <c r="A70">
        <v>24</v>
      </c>
      <c r="B70">
        <v>5.3999999999999999E-2</v>
      </c>
      <c r="C70">
        <v>5.8999999999999997E-2</v>
      </c>
      <c r="D70">
        <v>6.5000000000000002E-2</v>
      </c>
      <c r="E70">
        <f t="shared" si="25"/>
        <v>5.9333333333333328E-2</v>
      </c>
      <c r="F70" s="1">
        <f t="shared" si="29"/>
        <v>0.89290012033694344</v>
      </c>
      <c r="G70">
        <f t="shared" si="26"/>
        <v>0.55075705472861036</v>
      </c>
      <c r="J70">
        <v>24</v>
      </c>
      <c r="K70">
        <v>5.7000000000000002E-2</v>
      </c>
      <c r="L70">
        <v>7.0000000000000007E-2</v>
      </c>
      <c r="M70">
        <v>5.8000000000000003E-2</v>
      </c>
      <c r="N70">
        <f t="shared" si="27"/>
        <v>6.1666666666666668E-2</v>
      </c>
      <c r="O70" s="1">
        <f t="shared" si="28"/>
        <v>0.87666666666666671</v>
      </c>
      <c r="P70">
        <f>STDEV(K70:M70)*100</f>
        <v>0.72341781380702375</v>
      </c>
    </row>
    <row r="71" spans="1:16" ht="13.9">
      <c r="A71">
        <v>30</v>
      </c>
      <c r="B71">
        <v>5.8000000000000003E-2</v>
      </c>
      <c r="C71">
        <v>5.6000000000000001E-2</v>
      </c>
      <c r="D71">
        <v>6.3E-2</v>
      </c>
      <c r="E71">
        <f t="shared" si="25"/>
        <v>5.8999999999999997E-2</v>
      </c>
      <c r="F71" s="1">
        <f t="shared" si="29"/>
        <v>0.89350180505415167</v>
      </c>
      <c r="G71">
        <f t="shared" si="26"/>
        <v>0.36055512754639885</v>
      </c>
      <c r="J71">
        <v>30</v>
      </c>
      <c r="K71">
        <v>4.8000000000000001E-2</v>
      </c>
      <c r="L71">
        <v>6.0999999999999999E-2</v>
      </c>
      <c r="M71">
        <v>6.6000000000000003E-2</v>
      </c>
      <c r="N71">
        <f t="shared" si="27"/>
        <v>5.8333333333333327E-2</v>
      </c>
      <c r="O71" s="1">
        <f t="shared" si="28"/>
        <v>0.8833333333333333</v>
      </c>
      <c r="P71">
        <f>STDEV(K71:M71)*100</f>
        <v>0.92915732431776576</v>
      </c>
    </row>
    <row r="72" spans="1:16" ht="13.9">
      <c r="A72">
        <v>36</v>
      </c>
      <c r="B72">
        <v>6.3E-2</v>
      </c>
      <c r="C72">
        <v>5.8999999999999997E-2</v>
      </c>
      <c r="D72">
        <v>5.0999999999999997E-2</v>
      </c>
      <c r="E72">
        <f t="shared" si="25"/>
        <v>5.7666666666666665E-2</v>
      </c>
      <c r="F72" s="1">
        <f t="shared" si="29"/>
        <v>0.89590854392298436</v>
      </c>
      <c r="G72">
        <f t="shared" si="26"/>
        <v>0.61101009266077877</v>
      </c>
      <c r="J72">
        <v>36</v>
      </c>
      <c r="K72">
        <v>5.3999999999999999E-2</v>
      </c>
      <c r="L72">
        <v>5.1999999999999998E-2</v>
      </c>
      <c r="M72">
        <v>6.6000000000000003E-2</v>
      </c>
      <c r="N72">
        <f t="shared" si="27"/>
        <v>5.7333333333333326E-2</v>
      </c>
      <c r="O72" s="1">
        <f t="shared" si="28"/>
        <v>0.88533333333333331</v>
      </c>
      <c r="P72">
        <f>STDEV(K72:M72)*100</f>
        <v>0.75718777944004478</v>
      </c>
    </row>
    <row r="73" spans="1:16" ht="13.9">
      <c r="A73">
        <v>42</v>
      </c>
      <c r="B73">
        <v>5.8000000000000003E-2</v>
      </c>
      <c r="C73">
        <v>6.5000000000000002E-2</v>
      </c>
      <c r="D73">
        <v>5.2999999999999999E-2</v>
      </c>
      <c r="E73">
        <f t="shared" si="25"/>
        <v>5.8666666666666666E-2</v>
      </c>
      <c r="F73" s="1">
        <f t="shared" si="29"/>
        <v>0.89410348977135989</v>
      </c>
      <c r="G73">
        <f t="shared" si="26"/>
        <v>0.60277137733417097</v>
      </c>
      <c r="J73">
        <v>42</v>
      </c>
      <c r="K73">
        <v>5.8000000000000003E-2</v>
      </c>
      <c r="L73">
        <v>5.5E-2</v>
      </c>
      <c r="M73">
        <v>5.2999999999999999E-2</v>
      </c>
      <c r="N73">
        <f t="shared" si="27"/>
        <v>5.5333333333333339E-2</v>
      </c>
      <c r="O73" s="1">
        <f t="shared" si="28"/>
        <v>0.88933333333333331</v>
      </c>
      <c r="P73">
        <f>STDEV(K73:M73)*100</f>
        <v>0.25166114784235855</v>
      </c>
    </row>
    <row r="74" spans="1:16" ht="13.9">
      <c r="A74">
        <v>48</v>
      </c>
      <c r="B74">
        <v>5.3999999999999999E-2</v>
      </c>
      <c r="C74">
        <v>6.6000000000000003E-2</v>
      </c>
      <c r="D74">
        <v>5.3999999999999999E-2</v>
      </c>
      <c r="E74">
        <f t="shared" si="25"/>
        <v>5.7999999999999996E-2</v>
      </c>
      <c r="F74" s="1">
        <f t="shared" si="29"/>
        <v>0.89530685920577624</v>
      </c>
      <c r="G74">
        <f t="shared" si="26"/>
        <v>0.69282032302755114</v>
      </c>
      <c r="J74">
        <v>48</v>
      </c>
      <c r="K74">
        <v>5.7000000000000002E-2</v>
      </c>
      <c r="L74">
        <v>6.0999999999999999E-2</v>
      </c>
      <c r="M74">
        <v>5.6000000000000001E-2</v>
      </c>
      <c r="N74">
        <f t="shared" si="27"/>
        <v>5.7999999999999996E-2</v>
      </c>
      <c r="O74" s="1">
        <f t="shared" si="28"/>
        <v>0.88400000000000001</v>
      </c>
      <c r="P74">
        <f>STDEV(K74:M74)*100</f>
        <v>0.26457513110645892</v>
      </c>
    </row>
    <row r="75" spans="1:16" ht="13.9">
      <c r="F75" s="1"/>
      <c r="O75" s="1"/>
    </row>
    <row r="76" spans="1:16">
      <c r="A76" s="11" t="s">
        <v>10</v>
      </c>
      <c r="B76" s="12"/>
      <c r="C76" s="12"/>
      <c r="D76" s="12"/>
      <c r="E76" s="13"/>
      <c r="F76" s="10"/>
      <c r="G76" s="11"/>
      <c r="J76" s="14" t="s">
        <v>14</v>
      </c>
      <c r="K76" s="14"/>
      <c r="L76" s="14"/>
      <c r="M76" s="14"/>
      <c r="N76" s="14"/>
      <c r="O76" s="15"/>
      <c r="P76" s="14"/>
    </row>
    <row r="77" spans="1:16">
      <c r="A77" s="3" t="s">
        <v>43</v>
      </c>
      <c r="B77" s="3" t="s">
        <v>3</v>
      </c>
      <c r="C77" s="3" t="s">
        <v>4</v>
      </c>
      <c r="D77" s="3" t="s">
        <v>5</v>
      </c>
      <c r="E77" s="2" t="s">
        <v>29</v>
      </c>
      <c r="F77" s="2" t="s">
        <v>45</v>
      </c>
      <c r="G77" s="3" t="s">
        <v>46</v>
      </c>
      <c r="J77" s="3" t="s">
        <v>43</v>
      </c>
      <c r="K77" s="3" t="s">
        <v>3</v>
      </c>
      <c r="L77" s="3" t="s">
        <v>4</v>
      </c>
      <c r="M77" s="3" t="s">
        <v>5</v>
      </c>
      <c r="N77" s="2" t="s">
        <v>29</v>
      </c>
      <c r="O77" s="2" t="s">
        <v>45</v>
      </c>
      <c r="P77" s="3" t="s">
        <v>46</v>
      </c>
    </row>
    <row r="78" spans="1:16" ht="13.9">
      <c r="A78">
        <v>0</v>
      </c>
      <c r="B78">
        <v>0.55900000000000005</v>
      </c>
      <c r="C78">
        <v>0.56100000000000005</v>
      </c>
      <c r="D78">
        <v>0.55400000000000005</v>
      </c>
      <c r="E78">
        <f t="shared" ref="E78:E86" si="30">AVERAGE(B78:D78)</f>
        <v>0.55800000000000005</v>
      </c>
      <c r="F78" s="1">
        <v>0</v>
      </c>
      <c r="G78">
        <v>0</v>
      </c>
      <c r="J78">
        <v>0</v>
      </c>
      <c r="K78">
        <v>0.55900000000000005</v>
      </c>
      <c r="L78">
        <v>0.56100000000000005</v>
      </c>
      <c r="M78">
        <v>0.55400000000000005</v>
      </c>
      <c r="N78">
        <f>AVERAGE(K78:M78)</f>
        <v>0.55800000000000005</v>
      </c>
      <c r="O78" s="1">
        <f>(0.558-N78)/0.558</f>
        <v>0</v>
      </c>
      <c r="P78">
        <v>0</v>
      </c>
    </row>
    <row r="79" spans="1:16" ht="13.9">
      <c r="A79">
        <v>6</v>
      </c>
      <c r="B79">
        <v>0.374</v>
      </c>
      <c r="C79">
        <v>0.36799999999999999</v>
      </c>
      <c r="D79">
        <v>0.35699999999999998</v>
      </c>
      <c r="E79">
        <f t="shared" si="30"/>
        <v>0.36633333333333334</v>
      </c>
      <c r="F79" s="1">
        <f t="shared" ref="F79:F86" si="31">(0.554-E79)/0.554</f>
        <v>0.33874849578820704</v>
      </c>
      <c r="G79">
        <f t="shared" ref="G79:G86" si="32">STDEV(B79:D79)*100</f>
        <v>0.86216781042517177</v>
      </c>
      <c r="J79">
        <v>6</v>
      </c>
      <c r="K79">
        <v>0.26200000000000001</v>
      </c>
      <c r="L79">
        <v>0.27600000000000002</v>
      </c>
      <c r="M79">
        <v>0.23499999999999999</v>
      </c>
      <c r="N79">
        <f t="shared" ref="N79:N86" si="33">AVERAGE(K79:M79)</f>
        <v>0.25766666666666665</v>
      </c>
      <c r="O79" s="1">
        <f>(0.558-N79)/0.558</f>
        <v>0.53823178016726414</v>
      </c>
      <c r="P79">
        <f>STDEV(K79:M79)*100</f>
        <v>2.0840665376454135</v>
      </c>
    </row>
    <row r="80" spans="1:16" ht="13.9">
      <c r="A80">
        <v>12</v>
      </c>
      <c r="B80">
        <v>0.122</v>
      </c>
      <c r="C80">
        <v>9.6000000000000002E-2</v>
      </c>
      <c r="D80">
        <v>0.104</v>
      </c>
      <c r="E80">
        <f t="shared" si="30"/>
        <v>0.10733333333333334</v>
      </c>
      <c r="F80" s="1">
        <f t="shared" si="31"/>
        <v>0.80625752105896509</v>
      </c>
      <c r="G80">
        <f t="shared" si="32"/>
        <v>1.3316656236958715</v>
      </c>
      <c r="J80">
        <v>12</v>
      </c>
      <c r="K80">
        <v>0.106</v>
      </c>
      <c r="L80">
        <v>9.7000000000000003E-2</v>
      </c>
      <c r="M80">
        <v>8.6999999999999994E-2</v>
      </c>
      <c r="N80">
        <f t="shared" si="33"/>
        <v>9.6666666666666679E-2</v>
      </c>
      <c r="O80" s="1">
        <f>(0.558-N80)/0.558</f>
        <v>0.82676224611708482</v>
      </c>
      <c r="P80">
        <f>STDEV(K80:M80)*100</f>
        <v>0.95043849529221691</v>
      </c>
    </row>
    <row r="81" spans="1:16" ht="13.9">
      <c r="A81">
        <v>18</v>
      </c>
      <c r="B81">
        <v>6.8000000000000005E-2</v>
      </c>
      <c r="C81">
        <v>4.1000000000000002E-2</v>
      </c>
      <c r="D81">
        <v>6.6000000000000003E-2</v>
      </c>
      <c r="E81">
        <f t="shared" si="30"/>
        <v>5.8333333333333341E-2</v>
      </c>
      <c r="F81" s="1">
        <f t="shared" si="31"/>
        <v>0.89470517448856801</v>
      </c>
      <c r="G81">
        <f t="shared" si="32"/>
        <v>1.5044378795195656</v>
      </c>
      <c r="J81">
        <v>18</v>
      </c>
      <c r="K81">
        <v>6.4000000000000001E-2</v>
      </c>
      <c r="L81">
        <v>8.4000000000000005E-2</v>
      </c>
      <c r="M81">
        <v>7.2999999999999995E-2</v>
      </c>
      <c r="N81">
        <f t="shared" si="33"/>
        <v>7.3666666666666672E-2</v>
      </c>
      <c r="O81" s="1">
        <f t="shared" ref="O81:O86" si="34">(0.558-N81)/0.558</f>
        <v>0.86798088410991636</v>
      </c>
      <c r="P81">
        <f>STDEV(K81:M81)*100</f>
        <v>1.0016652800877686</v>
      </c>
    </row>
    <row r="82" spans="1:16" ht="13.9">
      <c r="A82">
        <v>24</v>
      </c>
      <c r="B82">
        <v>5.7000000000000002E-2</v>
      </c>
      <c r="C82">
        <v>6.2E-2</v>
      </c>
      <c r="D82">
        <v>5.5E-2</v>
      </c>
      <c r="E82">
        <f t="shared" si="30"/>
        <v>5.7999999999999996E-2</v>
      </c>
      <c r="F82" s="1">
        <f t="shared" si="31"/>
        <v>0.89530685920577624</v>
      </c>
      <c r="G82">
        <f t="shared" si="32"/>
        <v>0.36055512754639885</v>
      </c>
      <c r="J82">
        <v>24</v>
      </c>
      <c r="K82">
        <v>6.0999999999999999E-2</v>
      </c>
      <c r="L82">
        <v>7.8E-2</v>
      </c>
      <c r="M82">
        <v>5.5E-2</v>
      </c>
      <c r="N82">
        <f t="shared" si="33"/>
        <v>6.4666666666666664E-2</v>
      </c>
      <c r="O82" s="1">
        <f t="shared" si="34"/>
        <v>0.88410991636798097</v>
      </c>
      <c r="P82">
        <f t="shared" ref="P82:P86" si="35">STDEV(K82:M82)*100</f>
        <v>1.1930353445448834</v>
      </c>
    </row>
    <row r="83" spans="1:16" ht="13.9">
      <c r="A83">
        <v>30</v>
      </c>
      <c r="B83">
        <v>6.4000000000000001E-2</v>
      </c>
      <c r="C83">
        <v>0.05</v>
      </c>
      <c r="D83">
        <v>5.8000000000000003E-2</v>
      </c>
      <c r="E83">
        <f t="shared" si="30"/>
        <v>5.733333333333334E-2</v>
      </c>
      <c r="F83" s="1">
        <f t="shared" si="31"/>
        <v>0.89651022864019247</v>
      </c>
      <c r="G83">
        <f t="shared" si="32"/>
        <v>0.70237691685684922</v>
      </c>
      <c r="J83">
        <v>30</v>
      </c>
      <c r="K83">
        <v>5.3999999999999999E-2</v>
      </c>
      <c r="L83">
        <v>7.5999999999999998E-2</v>
      </c>
      <c r="M83">
        <v>6.4000000000000001E-2</v>
      </c>
      <c r="N83">
        <f>AVERAGE(K83:M83)</f>
        <v>6.4666666666666664E-2</v>
      </c>
      <c r="O83" s="1">
        <f t="shared" si="34"/>
        <v>0.88410991636798097</v>
      </c>
      <c r="P83">
        <f t="shared" si="35"/>
        <v>1.1015141094572214</v>
      </c>
    </row>
    <row r="84" spans="1:16" ht="13.9">
      <c r="A84">
        <v>36</v>
      </c>
      <c r="B84">
        <v>6.0999999999999999E-2</v>
      </c>
      <c r="C84">
        <v>5.2999999999999999E-2</v>
      </c>
      <c r="D84">
        <v>5.7000000000000002E-2</v>
      </c>
      <c r="E84">
        <f t="shared" si="30"/>
        <v>5.6999999999999995E-2</v>
      </c>
      <c r="F84" s="1">
        <f t="shared" si="31"/>
        <v>0.8971119133574007</v>
      </c>
      <c r="G84">
        <f t="shared" si="32"/>
        <v>0.4</v>
      </c>
      <c r="J84">
        <v>36</v>
      </c>
      <c r="K84">
        <v>5.3999999999999999E-2</v>
      </c>
      <c r="L84">
        <v>7.5999999999999998E-2</v>
      </c>
      <c r="M84">
        <v>6.4000000000000001E-2</v>
      </c>
      <c r="N84">
        <f t="shared" si="33"/>
        <v>6.4666666666666664E-2</v>
      </c>
      <c r="O84" s="1">
        <f t="shared" si="34"/>
        <v>0.88410991636798097</v>
      </c>
      <c r="P84">
        <f t="shared" si="35"/>
        <v>1.1015141094572214</v>
      </c>
    </row>
    <row r="85" spans="1:16" ht="13.9">
      <c r="A85">
        <v>42</v>
      </c>
      <c r="B85">
        <v>5.8999999999999997E-2</v>
      </c>
      <c r="C85">
        <v>5.6000000000000001E-2</v>
      </c>
      <c r="D85">
        <v>5.2999999999999999E-2</v>
      </c>
      <c r="E85">
        <f t="shared" si="30"/>
        <v>5.5999999999999994E-2</v>
      </c>
      <c r="F85" s="1">
        <f t="shared" si="31"/>
        <v>0.89891696750902528</v>
      </c>
      <c r="G85">
        <f t="shared" si="32"/>
        <v>0.29999999999999993</v>
      </c>
      <c r="J85">
        <v>42</v>
      </c>
      <c r="K85">
        <v>5.3999999999999999E-2</v>
      </c>
      <c r="L85">
        <v>7.5999999999999998E-2</v>
      </c>
      <c r="M85">
        <v>6.4000000000000001E-2</v>
      </c>
      <c r="N85">
        <f t="shared" si="33"/>
        <v>6.4666666666666664E-2</v>
      </c>
      <c r="O85" s="1">
        <f t="shared" si="34"/>
        <v>0.88410991636798097</v>
      </c>
      <c r="P85">
        <f t="shared" si="35"/>
        <v>1.1015141094572214</v>
      </c>
    </row>
    <row r="86" spans="1:16" ht="13.9">
      <c r="A86">
        <v>48</v>
      </c>
      <c r="B86">
        <v>5.6000000000000001E-2</v>
      </c>
      <c r="C86">
        <v>5.5E-2</v>
      </c>
      <c r="D86">
        <v>5.8000000000000003E-2</v>
      </c>
      <c r="E86">
        <f t="shared" si="30"/>
        <v>5.6333333333333339E-2</v>
      </c>
      <c r="F86" s="1">
        <f t="shared" si="31"/>
        <v>0.89831528279181705</v>
      </c>
      <c r="G86">
        <f t="shared" si="32"/>
        <v>0.1527525231651948</v>
      </c>
      <c r="J86">
        <v>48</v>
      </c>
      <c r="K86">
        <v>5.3999999999999999E-2</v>
      </c>
      <c r="L86">
        <v>7.5999999999999998E-2</v>
      </c>
      <c r="M86">
        <v>6.4000000000000001E-2</v>
      </c>
      <c r="N86">
        <f t="shared" si="33"/>
        <v>6.4666666666666664E-2</v>
      </c>
      <c r="O86" s="1">
        <f t="shared" si="34"/>
        <v>0.88410991636798097</v>
      </c>
      <c r="P86">
        <f t="shared" si="35"/>
        <v>1.1015141094572214</v>
      </c>
    </row>
    <row r="89" spans="1:16" ht="13.9"/>
    <row r="90" spans="1:16" ht="13.9"/>
    <row r="91" spans="1:16" ht="13.9"/>
    <row r="92" spans="1:16" ht="13.9"/>
    <row r="93" spans="1:16" ht="13.9"/>
    <row r="94" spans="1:16" ht="13.9"/>
    <row r="95" spans="1:16" ht="13.9"/>
    <row r="96" spans="1:16" ht="13.9"/>
    <row r="97" ht="13.9"/>
    <row r="103" ht="13.9"/>
    <row r="104" ht="13.9"/>
    <row r="105" ht="13.9"/>
    <row r="106" ht="13.9"/>
    <row r="107" ht="13.9"/>
    <row r="108" ht="13.9"/>
    <row r="109" ht="13.9"/>
    <row r="110" ht="13.9"/>
    <row r="111" ht="13.9"/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CBC5F-0D7E-4674-A0B0-FD5EB2A8B7FB}">
  <dimension ref="A1:M40"/>
  <sheetViews>
    <sheetView topLeftCell="A13" workbookViewId="0">
      <selection activeCell="O18" sqref="O18"/>
    </sheetView>
  </sheetViews>
  <sheetFormatPr defaultRowHeight="15"/>
  <cols>
    <col min="1" max="1" width="20.28515625" customWidth="1"/>
    <col min="2" max="2" width="13.28515625" customWidth="1"/>
    <col min="5" max="5" width="11" customWidth="1"/>
    <col min="6" max="6" width="15.5703125" customWidth="1"/>
    <col min="7" max="7" width="17.42578125" customWidth="1"/>
    <col min="12" max="12" width="12" customWidth="1"/>
    <col min="13" max="13" width="17" customWidth="1"/>
  </cols>
  <sheetData>
    <row r="1" spans="1:13">
      <c r="A1" s="19" t="s">
        <v>59</v>
      </c>
      <c r="B1" s="20"/>
      <c r="C1" s="20"/>
      <c r="D1" s="20"/>
      <c r="E1" s="21"/>
      <c r="F1" s="20"/>
      <c r="G1" s="21"/>
      <c r="H1" s="20"/>
      <c r="I1" s="20"/>
      <c r="J1" s="20"/>
      <c r="K1" s="20"/>
      <c r="L1" s="20"/>
      <c r="M1" s="20"/>
    </row>
    <row r="2" spans="1:13" ht="18">
      <c r="A2" s="5" t="s">
        <v>43</v>
      </c>
      <c r="B2" s="5" t="s">
        <v>0</v>
      </c>
      <c r="C2" s="5" t="s">
        <v>1</v>
      </c>
      <c r="D2" s="5" t="s">
        <v>2</v>
      </c>
      <c r="E2" t="s">
        <v>29</v>
      </c>
      <c r="F2" s="24" t="s">
        <v>45</v>
      </c>
      <c r="G2" s="25" t="s">
        <v>46</v>
      </c>
      <c r="H2" s="5" t="s">
        <v>43</v>
      </c>
      <c r="I2" s="5" t="s">
        <v>60</v>
      </c>
      <c r="J2" s="5" t="s">
        <v>61</v>
      </c>
      <c r="K2" s="5" t="s">
        <v>62</v>
      </c>
      <c r="L2" s="24" t="s">
        <v>29</v>
      </c>
      <c r="M2" s="27" t="s">
        <v>46</v>
      </c>
    </row>
    <row r="3" spans="1:13">
      <c r="A3" s="5">
        <v>0</v>
      </c>
      <c r="B3" s="5">
        <v>0.63800000000000001</v>
      </c>
      <c r="C3" s="5">
        <v>0.60399999999999998</v>
      </c>
      <c r="D3" s="5">
        <v>0.64200000000000002</v>
      </c>
      <c r="E3">
        <f>AVERAGE(B3:D3)</f>
        <v>0.628</v>
      </c>
      <c r="F3" s="24">
        <v>0</v>
      </c>
      <c r="G3" s="24">
        <v>0</v>
      </c>
      <c r="H3" s="5">
        <v>0</v>
      </c>
      <c r="I3" s="5">
        <v>0.252</v>
      </c>
      <c r="J3" s="5">
        <v>0.27400000000000002</v>
      </c>
      <c r="K3" s="5">
        <v>0.26100000000000001</v>
      </c>
      <c r="L3" s="24">
        <f>AVERAGE(I3:K3)</f>
        <v>0.26233333333333336</v>
      </c>
      <c r="M3" s="24">
        <v>0</v>
      </c>
    </row>
    <row r="4" spans="1:13">
      <c r="A4" s="5">
        <v>3</v>
      </c>
      <c r="B4" s="5">
        <v>0.47699999999999998</v>
      </c>
      <c r="C4" s="5">
        <v>0.45800000000000002</v>
      </c>
      <c r="D4" s="5">
        <v>0.46899999999999997</v>
      </c>
      <c r="E4">
        <f>AVERAGE(B4:D4)</f>
        <v>0.46799999999999997</v>
      </c>
      <c r="F4" s="26">
        <f>(0.628-E4)/0.628</f>
        <v>0.25477707006369432</v>
      </c>
      <c r="G4" s="25">
        <f>STDEV(B4:D4)*100</f>
        <v>0.95393920141694355</v>
      </c>
      <c r="H4" s="5">
        <v>3</v>
      </c>
      <c r="I4" s="5">
        <v>0.46200000000000002</v>
      </c>
      <c r="J4" s="5">
        <v>0.47599999999999998</v>
      </c>
      <c r="K4" s="5">
        <v>0.45800000000000002</v>
      </c>
      <c r="L4" s="24">
        <f t="shared" ref="L4:L19" si="0">AVERAGE(I4:K4)</f>
        <v>0.46533333333333332</v>
      </c>
      <c r="M4" s="24">
        <f>STDEV(I4:K4)</f>
        <v>9.4516312525051941E-3</v>
      </c>
    </row>
    <row r="5" spans="1:13">
      <c r="A5" s="5">
        <v>6</v>
      </c>
      <c r="B5" s="5">
        <v>0.36599999999999999</v>
      </c>
      <c r="C5" s="5">
        <v>0.35299999999999998</v>
      </c>
      <c r="D5" s="5">
        <v>0.36299999999999999</v>
      </c>
      <c r="E5">
        <f t="shared" ref="E5:E19" si="1">AVERAGE(B5:D5)</f>
        <v>0.36066666666666664</v>
      </c>
      <c r="F5" s="26">
        <f t="shared" ref="F5:F19" si="2">(0.628-E5)/0.628</f>
        <v>0.42569002123142258</v>
      </c>
      <c r="G5" s="25">
        <f t="shared" ref="G5:G19" si="3">STDEV(B5:D5)*100</f>
        <v>0.68068592855540522</v>
      </c>
      <c r="H5" s="5">
        <v>6</v>
      </c>
      <c r="I5" s="5">
        <v>0.54600000000000004</v>
      </c>
      <c r="J5" s="5">
        <v>0.54400000000000004</v>
      </c>
      <c r="K5" s="5">
        <v>0.55200000000000005</v>
      </c>
      <c r="L5" s="24">
        <f t="shared" si="0"/>
        <v>0.54733333333333334</v>
      </c>
      <c r="M5" s="24">
        <f t="shared" ref="M5:M19" si="4">STDEV(I5:K5)</f>
        <v>4.1633319989322695E-3</v>
      </c>
    </row>
    <row r="6" spans="1:13">
      <c r="A6" s="5">
        <v>9</v>
      </c>
      <c r="B6" s="5">
        <v>0.33500000000000002</v>
      </c>
      <c r="C6" s="5">
        <v>0.31900000000000001</v>
      </c>
      <c r="D6" s="5">
        <v>0.32</v>
      </c>
      <c r="E6">
        <f t="shared" si="1"/>
        <v>0.32466666666666666</v>
      </c>
      <c r="F6" s="26">
        <f t="shared" si="2"/>
        <v>0.48301486199575372</v>
      </c>
      <c r="G6" s="25">
        <f t="shared" si="3"/>
        <v>0.89628864398325092</v>
      </c>
      <c r="H6" s="5">
        <v>9</v>
      </c>
      <c r="I6" s="5">
        <v>0.55600000000000005</v>
      </c>
      <c r="J6" s="5">
        <v>0.57699999999999996</v>
      </c>
      <c r="K6" s="5">
        <v>0.57499999999999996</v>
      </c>
      <c r="L6" s="24">
        <f t="shared" si="0"/>
        <v>0.56933333333333336</v>
      </c>
      <c r="M6" s="24">
        <f t="shared" si="4"/>
        <v>1.159022576714242E-2</v>
      </c>
    </row>
    <row r="7" spans="1:13">
      <c r="A7" s="5">
        <v>12</v>
      </c>
      <c r="B7" s="5">
        <v>0.29099999999999998</v>
      </c>
      <c r="C7" s="5">
        <v>0.27700000000000002</v>
      </c>
      <c r="D7" s="5">
        <v>0.26900000000000002</v>
      </c>
      <c r="E7">
        <f t="shared" si="1"/>
        <v>0.27900000000000003</v>
      </c>
      <c r="F7" s="26">
        <f t="shared" si="2"/>
        <v>0.55573248407643305</v>
      </c>
      <c r="G7" s="25">
        <f t="shared" si="3"/>
        <v>1.1135528725660024</v>
      </c>
      <c r="H7" s="5">
        <v>12</v>
      </c>
      <c r="I7" s="5">
        <v>0.59199999999999997</v>
      </c>
      <c r="J7" s="5">
        <v>0.57499999999999996</v>
      </c>
      <c r="K7" s="5">
        <v>0.56999999999999995</v>
      </c>
      <c r="L7" s="24">
        <f t="shared" si="0"/>
        <v>0.57899999999999985</v>
      </c>
      <c r="M7" s="24">
        <f t="shared" si="4"/>
        <v>1.1532562594670807E-2</v>
      </c>
    </row>
    <row r="8" spans="1:13">
      <c r="A8" s="5">
        <v>15</v>
      </c>
      <c r="B8" s="5">
        <v>0.27200000000000002</v>
      </c>
      <c r="C8" s="5">
        <v>0.27800000000000002</v>
      </c>
      <c r="D8" s="5">
        <v>0.27300000000000002</v>
      </c>
      <c r="E8">
        <f t="shared" si="1"/>
        <v>0.27433333333333337</v>
      </c>
      <c r="F8" s="26">
        <f t="shared" si="2"/>
        <v>0.5631634819532908</v>
      </c>
      <c r="G8" s="25">
        <f t="shared" si="3"/>
        <v>0.32145502536643211</v>
      </c>
      <c r="H8" s="5">
        <v>15</v>
      </c>
      <c r="I8" s="5">
        <v>0.60699999999999998</v>
      </c>
      <c r="J8" s="5">
        <v>0.59399999999999997</v>
      </c>
      <c r="K8" s="5">
        <v>0.58299999999999996</v>
      </c>
      <c r="L8" s="24">
        <f t="shared" si="0"/>
        <v>0.59466666666666668</v>
      </c>
      <c r="M8" s="24">
        <f t="shared" si="4"/>
        <v>1.2013880860626743E-2</v>
      </c>
    </row>
    <row r="9" spans="1:13">
      <c r="A9" s="5">
        <v>18</v>
      </c>
      <c r="B9" s="5">
        <v>0.251</v>
      </c>
      <c r="C9" s="5">
        <v>0.26100000000000001</v>
      </c>
      <c r="D9" s="5">
        <v>0.25900000000000001</v>
      </c>
      <c r="E9">
        <f t="shared" si="1"/>
        <v>0.25700000000000001</v>
      </c>
      <c r="F9" s="26">
        <f t="shared" si="2"/>
        <v>0.59076433121019112</v>
      </c>
      <c r="G9" s="25">
        <f t="shared" si="3"/>
        <v>0.52915026221291861</v>
      </c>
      <c r="H9" s="5">
        <v>18</v>
      </c>
      <c r="I9" s="5">
        <v>0.57499999999999996</v>
      </c>
      <c r="J9" s="5">
        <v>0.58499999999999996</v>
      </c>
      <c r="K9" s="5">
        <v>0.63800000000000001</v>
      </c>
      <c r="L9" s="24">
        <f t="shared" si="0"/>
        <v>0.59933333333333338</v>
      </c>
      <c r="M9" s="24">
        <f t="shared" si="4"/>
        <v>3.3857544703261272E-2</v>
      </c>
    </row>
    <row r="10" spans="1:13">
      <c r="A10" s="5">
        <v>21</v>
      </c>
      <c r="B10" s="5">
        <v>0.219</v>
      </c>
      <c r="C10" s="5">
        <v>0.19500000000000001</v>
      </c>
      <c r="D10" s="5">
        <v>0.20799999999999999</v>
      </c>
      <c r="E10">
        <f t="shared" si="1"/>
        <v>0.20733333333333334</v>
      </c>
      <c r="F10" s="26">
        <f t="shared" si="2"/>
        <v>0.66985138004246281</v>
      </c>
      <c r="G10" s="25">
        <f t="shared" si="3"/>
        <v>1.2013880860626729</v>
      </c>
      <c r="H10" s="5">
        <v>21</v>
      </c>
      <c r="I10" s="5">
        <v>0.57699999999999996</v>
      </c>
      <c r="J10" s="5">
        <v>0.59199999999999997</v>
      </c>
      <c r="K10" s="5">
        <v>0.64400000000000002</v>
      </c>
      <c r="L10" s="24">
        <f t="shared" si="0"/>
        <v>0.60433333333333339</v>
      </c>
      <c r="M10" s="24">
        <f t="shared" si="4"/>
        <v>3.516153201061261E-2</v>
      </c>
    </row>
    <row r="11" spans="1:13">
      <c r="A11" s="5">
        <v>24</v>
      </c>
      <c r="B11" s="5">
        <v>0.188</v>
      </c>
      <c r="C11" s="5">
        <v>0.19500000000000001</v>
      </c>
      <c r="D11" s="5">
        <v>0.20799999999999999</v>
      </c>
      <c r="E11">
        <f t="shared" si="1"/>
        <v>0.19699999999999998</v>
      </c>
      <c r="F11" s="26">
        <f t="shared" si="2"/>
        <v>0.68630573248407656</v>
      </c>
      <c r="G11" s="25">
        <f t="shared" si="3"/>
        <v>1.0148891565092213</v>
      </c>
      <c r="H11" s="5">
        <v>24</v>
      </c>
      <c r="I11" s="5">
        <v>0.67700000000000005</v>
      </c>
      <c r="J11" s="5">
        <v>0.59299999999999997</v>
      </c>
      <c r="K11" s="5">
        <v>0.59699999999999998</v>
      </c>
      <c r="L11" s="24">
        <f t="shared" si="0"/>
        <v>0.62233333333333329</v>
      </c>
      <c r="M11" s="24">
        <f t="shared" si="4"/>
        <v>4.7384948383778332E-2</v>
      </c>
    </row>
    <row r="12" spans="1:13">
      <c r="A12" s="5">
        <v>27</v>
      </c>
      <c r="B12" s="5">
        <v>0.19</v>
      </c>
      <c r="C12" s="5">
        <v>0.182</v>
      </c>
      <c r="D12" s="5">
        <v>0.19</v>
      </c>
      <c r="E12">
        <f t="shared" si="1"/>
        <v>0.18733333333333335</v>
      </c>
      <c r="F12" s="26">
        <f t="shared" si="2"/>
        <v>0.70169851380042458</v>
      </c>
      <c r="G12" s="25">
        <f t="shared" si="3"/>
        <v>0.4618802153517011</v>
      </c>
      <c r="H12" s="5">
        <v>27</v>
      </c>
      <c r="I12" s="5">
        <v>0.68799999999999994</v>
      </c>
      <c r="J12" s="5">
        <v>0.69</v>
      </c>
      <c r="K12" s="5">
        <v>0.61299999999999999</v>
      </c>
      <c r="L12" s="24">
        <f t="shared" si="0"/>
        <v>0.66366666666666663</v>
      </c>
      <c r="M12" s="24">
        <f t="shared" si="4"/>
        <v>4.3890014050274935E-2</v>
      </c>
    </row>
    <row r="13" spans="1:13">
      <c r="A13" s="5">
        <v>30</v>
      </c>
      <c r="B13" s="5">
        <v>0.184</v>
      </c>
      <c r="C13" s="5">
        <v>0.16400000000000001</v>
      </c>
      <c r="D13" s="5">
        <v>0.16700000000000001</v>
      </c>
      <c r="E13">
        <f t="shared" si="1"/>
        <v>0.17166666666666666</v>
      </c>
      <c r="F13" s="26">
        <f t="shared" si="2"/>
        <v>0.72664543524416136</v>
      </c>
      <c r="G13" s="25">
        <f t="shared" si="3"/>
        <v>1.0785793124908951</v>
      </c>
      <c r="H13" s="5">
        <v>30</v>
      </c>
      <c r="I13" s="5">
        <v>0.68400000000000005</v>
      </c>
      <c r="J13" s="5">
        <v>0.73299999999999998</v>
      </c>
      <c r="K13" s="5">
        <v>0.77200000000000002</v>
      </c>
      <c r="L13" s="24">
        <f t="shared" si="0"/>
        <v>0.72966666666666669</v>
      </c>
      <c r="M13" s="24">
        <f t="shared" si="4"/>
        <v>4.4094595284834302E-2</v>
      </c>
    </row>
    <row r="14" spans="1:13">
      <c r="A14" s="5">
        <v>33</v>
      </c>
      <c r="B14" s="5">
        <v>0.126</v>
      </c>
      <c r="C14" s="5">
        <v>0.11</v>
      </c>
      <c r="D14" s="5">
        <v>0.11899999999999999</v>
      </c>
      <c r="E14">
        <f t="shared" si="1"/>
        <v>0.11833333333333333</v>
      </c>
      <c r="F14" s="26">
        <f t="shared" si="2"/>
        <v>0.81157112526539288</v>
      </c>
      <c r="G14" s="25">
        <f t="shared" si="3"/>
        <v>0.80208062770106436</v>
      </c>
      <c r="H14" s="5">
        <v>33</v>
      </c>
      <c r="I14" s="5">
        <v>0.64600000000000002</v>
      </c>
      <c r="J14" s="5">
        <v>0.69899999999999995</v>
      </c>
      <c r="K14" s="5">
        <v>0.69499999999999995</v>
      </c>
      <c r="L14" s="24">
        <f t="shared" si="0"/>
        <v>0.68</v>
      </c>
      <c r="M14" s="24">
        <f t="shared" si="4"/>
        <v>2.9512709126747375E-2</v>
      </c>
    </row>
    <row r="15" spans="1:13">
      <c r="A15" s="5">
        <v>36</v>
      </c>
      <c r="B15" s="5">
        <v>6.6000000000000003E-2</v>
      </c>
      <c r="C15" s="5">
        <v>9.6000000000000002E-2</v>
      </c>
      <c r="D15" s="5">
        <v>7.8E-2</v>
      </c>
      <c r="E15">
        <f t="shared" si="1"/>
        <v>0.08</v>
      </c>
      <c r="F15" s="26">
        <f t="shared" si="2"/>
        <v>0.87261146496815289</v>
      </c>
      <c r="G15" s="25">
        <f t="shared" si="3"/>
        <v>1.5099668870541525</v>
      </c>
      <c r="H15" s="5">
        <v>36</v>
      </c>
      <c r="I15" s="5">
        <v>0.67700000000000005</v>
      </c>
      <c r="J15" s="5">
        <v>0.61699999999999999</v>
      </c>
      <c r="K15" s="5">
        <v>0.65700000000000003</v>
      </c>
      <c r="L15" s="24">
        <f t="shared" si="0"/>
        <v>0.65033333333333332</v>
      </c>
      <c r="M15" s="24">
        <f t="shared" si="4"/>
        <v>3.0550504633038961E-2</v>
      </c>
    </row>
    <row r="16" spans="1:13">
      <c r="A16" s="5">
        <v>39</v>
      </c>
      <c r="B16" s="5">
        <v>9.2999999999999999E-2</v>
      </c>
      <c r="C16" s="5">
        <v>6.9000000000000006E-2</v>
      </c>
      <c r="D16" s="5">
        <v>0.115</v>
      </c>
      <c r="E16">
        <f t="shared" si="1"/>
        <v>9.2333333333333337E-2</v>
      </c>
      <c r="F16" s="26">
        <f t="shared" si="2"/>
        <v>0.85297239915074308</v>
      </c>
      <c r="G16" s="25">
        <f t="shared" si="3"/>
        <v>2.3007245235649818</v>
      </c>
      <c r="H16" s="5">
        <v>39</v>
      </c>
      <c r="I16" s="5">
        <v>0.65600000000000003</v>
      </c>
      <c r="J16" s="5">
        <v>0.64</v>
      </c>
      <c r="K16" s="5">
        <v>0.59299999999999997</v>
      </c>
      <c r="L16" s="24">
        <f t="shared" si="0"/>
        <v>0.62966666666666671</v>
      </c>
      <c r="M16" s="24">
        <f t="shared" si="4"/>
        <v>3.2746501085357732E-2</v>
      </c>
    </row>
    <row r="17" spans="1:13">
      <c r="A17" s="5">
        <v>42</v>
      </c>
      <c r="B17" s="5">
        <v>8.7999999999999995E-2</v>
      </c>
      <c r="C17" s="5">
        <v>7.1999999999999995E-2</v>
      </c>
      <c r="D17" s="5">
        <v>9.9000000000000005E-2</v>
      </c>
      <c r="E17">
        <f t="shared" si="1"/>
        <v>8.6333333333333331E-2</v>
      </c>
      <c r="F17" s="26">
        <f t="shared" si="2"/>
        <v>0.86252653927813161</v>
      </c>
      <c r="G17" s="25">
        <f t="shared" si="3"/>
        <v>1.3576941236277529</v>
      </c>
      <c r="H17" s="5">
        <v>42</v>
      </c>
      <c r="I17" s="5">
        <v>0.68200000000000005</v>
      </c>
      <c r="J17" s="5">
        <v>0.68500000000000005</v>
      </c>
      <c r="K17" s="5">
        <v>0.68400000000000005</v>
      </c>
      <c r="L17" s="24">
        <f t="shared" si="0"/>
        <v>0.68366666666666676</v>
      </c>
      <c r="M17" s="24">
        <f t="shared" si="4"/>
        <v>1.5275252316519479E-3</v>
      </c>
    </row>
    <row r="18" spans="1:13">
      <c r="A18" s="5">
        <v>45</v>
      </c>
      <c r="B18" s="5">
        <v>7.9000000000000001E-2</v>
      </c>
      <c r="C18" s="5">
        <v>9.1999999999999998E-2</v>
      </c>
      <c r="D18" s="5">
        <v>6.7000000000000004E-2</v>
      </c>
      <c r="E18">
        <f t="shared" si="1"/>
        <v>7.9333333333333325E-2</v>
      </c>
      <c r="F18" s="26">
        <f t="shared" si="2"/>
        <v>0.87367303609341818</v>
      </c>
      <c r="G18" s="25">
        <f t="shared" si="3"/>
        <v>1.2503332889007421</v>
      </c>
      <c r="H18" s="5">
        <v>45</v>
      </c>
      <c r="I18" s="5">
        <v>0.68400000000000005</v>
      </c>
      <c r="J18" s="5">
        <v>0.63300000000000001</v>
      </c>
      <c r="K18" s="5">
        <v>0.67200000000000004</v>
      </c>
      <c r="L18" s="24">
        <f t="shared" si="0"/>
        <v>0.66300000000000014</v>
      </c>
      <c r="M18" s="24">
        <f t="shared" si="4"/>
        <v>2.6664583251946788E-2</v>
      </c>
    </row>
    <row r="19" spans="1:13">
      <c r="A19" s="5">
        <v>48</v>
      </c>
      <c r="B19" s="5">
        <v>9.6000000000000002E-2</v>
      </c>
      <c r="C19" s="5">
        <v>8.8999999999999996E-2</v>
      </c>
      <c r="D19" s="5">
        <v>7.3999999999999996E-2</v>
      </c>
      <c r="E19">
        <f t="shared" si="1"/>
        <v>8.6333333333333331E-2</v>
      </c>
      <c r="F19" s="26">
        <f t="shared" si="2"/>
        <v>0.86252653927813161</v>
      </c>
      <c r="G19" s="25">
        <f t="shared" si="3"/>
        <v>1.1239810200058205</v>
      </c>
      <c r="H19" s="5">
        <v>48</v>
      </c>
      <c r="I19" s="5">
        <v>0.623</v>
      </c>
      <c r="J19" s="5">
        <v>0.63300000000000001</v>
      </c>
      <c r="K19" s="5">
        <v>0.55900000000000005</v>
      </c>
      <c r="L19" s="24">
        <f t="shared" si="0"/>
        <v>0.60499999999999998</v>
      </c>
      <c r="M19" s="24">
        <f t="shared" si="4"/>
        <v>4.0149719799769439E-2</v>
      </c>
    </row>
    <row r="20" spans="1:13">
      <c r="A20" s="5"/>
      <c r="B20" s="5"/>
      <c r="C20" s="5"/>
      <c r="D20" s="5"/>
      <c r="F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F21" s="5"/>
      <c r="H21" s="5"/>
      <c r="I21" s="5"/>
      <c r="J21" s="5"/>
      <c r="K21" s="5"/>
      <c r="L21" s="5"/>
      <c r="M21" s="5"/>
    </row>
    <row r="22" spans="1:13">
      <c r="A22" s="22" t="s">
        <v>63</v>
      </c>
      <c r="B22" s="23"/>
      <c r="C22" s="23"/>
      <c r="D22" s="23"/>
      <c r="E22" s="14"/>
      <c r="F22" s="23"/>
      <c r="G22" s="14"/>
      <c r="H22" s="23"/>
      <c r="I22" s="23"/>
      <c r="J22" s="23"/>
      <c r="K22" s="23"/>
      <c r="L22" s="23"/>
      <c r="M22" s="23"/>
    </row>
    <row r="23" spans="1:13" ht="18">
      <c r="A23" s="5" t="s">
        <v>43</v>
      </c>
      <c r="B23" s="5" t="s">
        <v>0</v>
      </c>
      <c r="C23" s="5" t="s">
        <v>1</v>
      </c>
      <c r="D23" s="5" t="s">
        <v>2</v>
      </c>
      <c r="E23" t="s">
        <v>29</v>
      </c>
      <c r="F23" s="24" t="s">
        <v>45</v>
      </c>
      <c r="G23" s="25" t="s">
        <v>46</v>
      </c>
      <c r="H23" s="5" t="s">
        <v>43</v>
      </c>
      <c r="I23" s="5" t="s">
        <v>60</v>
      </c>
      <c r="J23" s="5" t="s">
        <v>61</v>
      </c>
      <c r="K23" s="5" t="s">
        <v>62</v>
      </c>
      <c r="L23" s="24" t="s">
        <v>29</v>
      </c>
      <c r="M23" s="24" t="s">
        <v>46</v>
      </c>
    </row>
    <row r="24" spans="1:13">
      <c r="A24" s="5">
        <v>0</v>
      </c>
      <c r="B24" s="5">
        <v>0.63800000000000001</v>
      </c>
      <c r="C24" s="5">
        <v>0.60399999999999998</v>
      </c>
      <c r="D24" s="5">
        <v>0.64200000000000002</v>
      </c>
      <c r="E24">
        <f>AVERAGE(B24:D24)</f>
        <v>0.628</v>
      </c>
      <c r="F24" s="24">
        <v>0</v>
      </c>
      <c r="G24" s="24">
        <v>0</v>
      </c>
      <c r="H24" s="5">
        <v>0</v>
      </c>
      <c r="I24" s="5">
        <v>0.252</v>
      </c>
      <c r="J24" s="5">
        <v>0.27400000000000002</v>
      </c>
      <c r="K24" s="5">
        <v>0.26100000000000001</v>
      </c>
      <c r="L24" s="24">
        <f>AVERAGE(I24:K24)</f>
        <v>0.26233333333333336</v>
      </c>
      <c r="M24" s="24">
        <v>0</v>
      </c>
    </row>
    <row r="25" spans="1:13">
      <c r="A25" s="5">
        <v>3</v>
      </c>
      <c r="B25" s="5">
        <v>0.53800000000000003</v>
      </c>
      <c r="C25" s="5">
        <v>0.57699999999999996</v>
      </c>
      <c r="D25" s="5">
        <v>0.54500000000000004</v>
      </c>
      <c r="E25">
        <f t="shared" ref="E25:E40" si="5">AVERAGE(B25:D25)</f>
        <v>0.55333333333333334</v>
      </c>
      <c r="F25" s="26">
        <f>(0.628-E25)/0.628</f>
        <v>0.11889596602972398</v>
      </c>
      <c r="G25" s="25">
        <f>STDEV(B25:D25)*100</f>
        <v>2.0792626898334214</v>
      </c>
      <c r="H25" s="5">
        <v>3</v>
      </c>
      <c r="I25" s="5">
        <v>0.435</v>
      </c>
      <c r="J25" s="5">
        <v>0.48499999999999999</v>
      </c>
      <c r="K25" s="5">
        <v>0.40400000000000003</v>
      </c>
      <c r="L25" s="24">
        <f t="shared" ref="L25:L40" si="6">AVERAGE(I25:K25)</f>
        <v>0.4413333333333333</v>
      </c>
      <c r="M25" s="24">
        <f>STDEV(I25:K25)</f>
        <v>4.086971168644736E-2</v>
      </c>
    </row>
    <row r="26" spans="1:13">
      <c r="A26" s="5">
        <v>6</v>
      </c>
      <c r="B26" s="5">
        <v>0.52400000000000002</v>
      </c>
      <c r="C26" s="5">
        <v>0.50700000000000001</v>
      </c>
      <c r="D26" s="5">
        <v>0.49299999999999999</v>
      </c>
      <c r="E26">
        <f t="shared" si="5"/>
        <v>0.50800000000000001</v>
      </c>
      <c r="F26" s="26">
        <f t="shared" ref="F26:F40" si="7">(0.628-E26)/0.628</f>
        <v>0.19108280254777069</v>
      </c>
      <c r="G26" s="25">
        <f t="shared" ref="G26:G40" si="8">STDEV(B26:D26)*100</f>
        <v>1.5524174696260038</v>
      </c>
      <c r="H26" s="5">
        <v>6</v>
      </c>
      <c r="I26" s="5">
        <v>0.55400000000000005</v>
      </c>
      <c r="J26" s="5">
        <v>0.56599999999999995</v>
      </c>
      <c r="K26" s="5">
        <v>0.53300000000000003</v>
      </c>
      <c r="L26" s="24">
        <f t="shared" si="6"/>
        <v>0.55100000000000005</v>
      </c>
      <c r="M26" s="24">
        <f t="shared" ref="M26:M40" si="9">STDEV(I26:K26)</f>
        <v>1.6703293088490029E-2</v>
      </c>
    </row>
    <row r="27" spans="1:13">
      <c r="A27" s="5">
        <v>9</v>
      </c>
      <c r="B27" s="5">
        <v>0.46500000000000002</v>
      </c>
      <c r="C27" s="5">
        <v>0.45700000000000002</v>
      </c>
      <c r="D27" s="5">
        <v>0.48499999999999999</v>
      </c>
      <c r="E27">
        <f t="shared" si="5"/>
        <v>0.46900000000000003</v>
      </c>
      <c r="F27" s="26">
        <f t="shared" si="7"/>
        <v>0.25318471337579612</v>
      </c>
      <c r="G27" s="25">
        <f t="shared" si="8"/>
        <v>1.4422205101855938</v>
      </c>
      <c r="H27" s="5">
        <v>9</v>
      </c>
      <c r="I27" s="5">
        <v>0.63300000000000001</v>
      </c>
      <c r="J27" s="5">
        <v>0.69599999999999995</v>
      </c>
      <c r="K27" s="5">
        <v>0.63600000000000001</v>
      </c>
      <c r="L27" s="24">
        <f t="shared" si="6"/>
        <v>0.65499999999999992</v>
      </c>
      <c r="M27" s="24">
        <f t="shared" si="9"/>
        <v>3.5538711287833688E-2</v>
      </c>
    </row>
    <row r="28" spans="1:13">
      <c r="A28" s="5">
        <v>12</v>
      </c>
      <c r="B28" s="5">
        <v>0.45100000000000001</v>
      </c>
      <c r="C28" s="5">
        <v>0.432</v>
      </c>
      <c r="D28" s="5">
        <v>0.441</v>
      </c>
      <c r="E28">
        <f t="shared" si="5"/>
        <v>0.44133333333333336</v>
      </c>
      <c r="F28" s="26">
        <f t="shared" si="7"/>
        <v>0.29723991507430997</v>
      </c>
      <c r="G28" s="25">
        <f t="shared" si="8"/>
        <v>0.9504384952922178</v>
      </c>
      <c r="H28" s="5">
        <v>12</v>
      </c>
      <c r="I28" s="5">
        <v>0.69299999999999995</v>
      </c>
      <c r="J28" s="5">
        <v>0.70299999999999996</v>
      </c>
      <c r="K28" s="5">
        <v>0.73599999999999999</v>
      </c>
      <c r="L28" s="24">
        <f t="shared" si="6"/>
        <v>0.71066666666666656</v>
      </c>
      <c r="M28" s="24">
        <f t="shared" si="9"/>
        <v>2.2501851775650249E-2</v>
      </c>
    </row>
    <row r="29" spans="1:13">
      <c r="A29" s="5">
        <v>15</v>
      </c>
      <c r="B29" s="5">
        <v>0.42</v>
      </c>
      <c r="C29" s="5">
        <v>0.40799999999999997</v>
      </c>
      <c r="D29" s="5">
        <v>0.41399999999999998</v>
      </c>
      <c r="E29">
        <f t="shared" si="5"/>
        <v>0.41399999999999998</v>
      </c>
      <c r="F29" s="26">
        <f t="shared" si="7"/>
        <v>0.34076433121019112</v>
      </c>
      <c r="G29" s="25">
        <f t="shared" si="8"/>
        <v>0.60000000000000053</v>
      </c>
      <c r="H29" s="5">
        <v>15</v>
      </c>
      <c r="I29" s="5">
        <v>0.88</v>
      </c>
      <c r="J29" s="5">
        <v>0.82699999999999996</v>
      </c>
      <c r="K29" s="5">
        <v>0.86299999999999999</v>
      </c>
      <c r="L29" s="24">
        <f t="shared" si="6"/>
        <v>0.85666666666666658</v>
      </c>
      <c r="M29" s="24">
        <f t="shared" si="9"/>
        <v>2.7061657993059748E-2</v>
      </c>
    </row>
    <row r="30" spans="1:13">
      <c r="A30" s="5">
        <v>18</v>
      </c>
      <c r="B30" s="5">
        <v>0.39500000000000002</v>
      </c>
      <c r="C30" s="5">
        <v>0.39500000000000002</v>
      </c>
      <c r="D30" s="5">
        <v>0.42299999999999999</v>
      </c>
      <c r="E30">
        <f t="shared" si="5"/>
        <v>0.40433333333333338</v>
      </c>
      <c r="F30" s="26">
        <f t="shared" si="7"/>
        <v>0.3561571125265392</v>
      </c>
      <c r="G30" s="25">
        <f t="shared" si="8"/>
        <v>1.6165807537309502</v>
      </c>
      <c r="H30" s="5">
        <v>18</v>
      </c>
      <c r="I30" s="5">
        <v>1.056</v>
      </c>
      <c r="J30" s="5">
        <v>0.90700000000000003</v>
      </c>
      <c r="K30" s="5">
        <v>0.95499999999999996</v>
      </c>
      <c r="L30" s="24">
        <f t="shared" si="6"/>
        <v>0.97266666666666668</v>
      </c>
      <c r="M30" s="24">
        <f t="shared" si="9"/>
        <v>7.605480480109944E-2</v>
      </c>
    </row>
    <row r="31" spans="1:13">
      <c r="A31" s="5">
        <v>21</v>
      </c>
      <c r="B31" s="5">
        <v>0.38400000000000001</v>
      </c>
      <c r="C31" s="5">
        <v>0.39200000000000002</v>
      </c>
      <c r="D31" s="5">
        <v>0.36299999999999999</v>
      </c>
      <c r="E31">
        <f t="shared" si="5"/>
        <v>0.37966666666666665</v>
      </c>
      <c r="F31" s="26">
        <f t="shared" si="7"/>
        <v>0.39543524416135883</v>
      </c>
      <c r="G31" s="25">
        <f t="shared" si="8"/>
        <v>1.4977761292440661</v>
      </c>
      <c r="H31" s="5">
        <v>21</v>
      </c>
      <c r="I31" s="5">
        <v>1.244</v>
      </c>
      <c r="J31" s="5">
        <v>0.89600000000000002</v>
      </c>
      <c r="K31" s="5">
        <v>0.78500000000000003</v>
      </c>
      <c r="L31" s="24">
        <f t="shared" si="6"/>
        <v>0.97500000000000009</v>
      </c>
      <c r="M31" s="24">
        <f t="shared" si="9"/>
        <v>0.23948068815668608</v>
      </c>
    </row>
    <row r="32" spans="1:13">
      <c r="A32" s="5">
        <v>24</v>
      </c>
      <c r="B32" s="5">
        <v>0.36</v>
      </c>
      <c r="C32" s="5">
        <v>0.39700000000000002</v>
      </c>
      <c r="D32" s="5">
        <v>0.33900000000000002</v>
      </c>
      <c r="E32">
        <f t="shared" si="5"/>
        <v>0.36533333333333334</v>
      </c>
      <c r="F32" s="26">
        <f t="shared" si="7"/>
        <v>0.41825902335456472</v>
      </c>
      <c r="G32" s="25">
        <f t="shared" si="8"/>
        <v>2.9365512652316039</v>
      </c>
      <c r="H32" s="5">
        <v>24</v>
      </c>
      <c r="I32" s="5">
        <v>1.1870000000000001</v>
      </c>
      <c r="J32" s="5">
        <v>0.89600000000000002</v>
      </c>
      <c r="K32" s="5">
        <v>1.1180000000000001</v>
      </c>
      <c r="L32" s="24">
        <f t="shared" si="6"/>
        <v>1.0670000000000002</v>
      </c>
      <c r="M32" s="24">
        <f t="shared" si="9"/>
        <v>0.15205591076968933</v>
      </c>
    </row>
    <row r="33" spans="1:13">
      <c r="A33" s="5">
        <v>27</v>
      </c>
      <c r="B33" s="5">
        <v>0.379</v>
      </c>
      <c r="C33" s="5">
        <v>0.38700000000000001</v>
      </c>
      <c r="D33" s="5">
        <v>0.36299999999999999</v>
      </c>
      <c r="E33">
        <f t="shared" si="5"/>
        <v>0.37633333333333335</v>
      </c>
      <c r="F33" s="26">
        <f t="shared" si="7"/>
        <v>0.40074309978768574</v>
      </c>
      <c r="G33" s="25">
        <f t="shared" si="8"/>
        <v>1.2220201853215584</v>
      </c>
      <c r="H33" s="5">
        <v>27</v>
      </c>
      <c r="I33" s="5">
        <v>1.2290000000000001</v>
      </c>
      <c r="J33" s="5">
        <v>1.1299999999999999</v>
      </c>
      <c r="K33" s="5">
        <v>0.96699999999999997</v>
      </c>
      <c r="L33" s="24">
        <f t="shared" si="6"/>
        <v>1.1086666666666667</v>
      </c>
      <c r="M33" s="24">
        <f t="shared" si="9"/>
        <v>0.13229638443031369</v>
      </c>
    </row>
    <row r="34" spans="1:13">
      <c r="A34" s="5">
        <v>30</v>
      </c>
      <c r="B34" s="5">
        <v>0.36099999999999999</v>
      </c>
      <c r="C34" s="5">
        <v>0.35199999999999998</v>
      </c>
      <c r="D34" s="5">
        <v>0.29299999999999998</v>
      </c>
      <c r="E34">
        <f t="shared" si="5"/>
        <v>0.33533333333333332</v>
      </c>
      <c r="F34" s="26">
        <f t="shared" si="7"/>
        <v>0.46602972399150744</v>
      </c>
      <c r="G34" s="25">
        <f t="shared" si="8"/>
        <v>3.6936883102575577</v>
      </c>
      <c r="H34" s="5">
        <v>30</v>
      </c>
      <c r="I34" s="5">
        <v>0.996</v>
      </c>
      <c r="J34" s="5">
        <v>1.161</v>
      </c>
      <c r="K34" s="5">
        <v>1.143</v>
      </c>
      <c r="L34" s="24">
        <f t="shared" si="6"/>
        <v>1.0999999999999999</v>
      </c>
      <c r="M34" s="24">
        <f t="shared" si="9"/>
        <v>9.0515192095029021E-2</v>
      </c>
    </row>
    <row r="35" spans="1:13">
      <c r="A35" s="5">
        <v>33</v>
      </c>
      <c r="B35" s="5">
        <v>0.33</v>
      </c>
      <c r="C35" s="5">
        <v>0.32100000000000001</v>
      </c>
      <c r="D35" s="5">
        <v>0.29899999999999999</v>
      </c>
      <c r="E35">
        <f t="shared" si="5"/>
        <v>0.31666666666666665</v>
      </c>
      <c r="F35" s="26">
        <f t="shared" si="7"/>
        <v>0.49575371549893843</v>
      </c>
      <c r="G35" s="25">
        <f t="shared" si="8"/>
        <v>1.5947831618540929</v>
      </c>
      <c r="H35" s="5">
        <v>33</v>
      </c>
      <c r="I35" s="5">
        <v>1.194</v>
      </c>
      <c r="J35" s="5">
        <v>0.98699999999999999</v>
      </c>
      <c r="K35" s="5">
        <v>0.84199999999999997</v>
      </c>
      <c r="L35" s="24">
        <f t="shared" si="6"/>
        <v>1.0076666666666667</v>
      </c>
      <c r="M35" s="24">
        <f t="shared" si="9"/>
        <v>0.17690769721335797</v>
      </c>
    </row>
    <row r="36" spans="1:13">
      <c r="A36" s="5">
        <v>36</v>
      </c>
      <c r="B36" s="5">
        <v>0.31</v>
      </c>
      <c r="C36" s="5">
        <v>0.28299999999999997</v>
      </c>
      <c r="D36" s="5">
        <v>0.27900000000000003</v>
      </c>
      <c r="E36">
        <f t="shared" si="5"/>
        <v>0.29066666666666668</v>
      </c>
      <c r="F36" s="26">
        <f t="shared" si="7"/>
        <v>0.53715498938428874</v>
      </c>
      <c r="G36" s="25">
        <f t="shared" si="8"/>
        <v>1.6862186493255649</v>
      </c>
      <c r="H36" s="5">
        <v>36</v>
      </c>
      <c r="I36" s="5">
        <v>0.95699999999999996</v>
      </c>
      <c r="J36" s="5">
        <v>0.92800000000000005</v>
      </c>
      <c r="K36" s="5">
        <v>0.97299999999999998</v>
      </c>
      <c r="L36" s="24">
        <f t="shared" si="6"/>
        <v>0.95266666666666666</v>
      </c>
      <c r="M36" s="24">
        <f t="shared" si="9"/>
        <v>2.2810816147900793E-2</v>
      </c>
    </row>
    <row r="37" spans="1:13">
      <c r="A37" s="5">
        <v>39</v>
      </c>
      <c r="B37" s="5">
        <v>0.307</v>
      </c>
      <c r="C37" s="5">
        <v>0.28599999999999998</v>
      </c>
      <c r="D37" s="5">
        <v>0.26500000000000001</v>
      </c>
      <c r="E37">
        <f t="shared" si="5"/>
        <v>0.28599999999999998</v>
      </c>
      <c r="F37" s="26">
        <f t="shared" si="7"/>
        <v>0.54458598726114649</v>
      </c>
      <c r="G37" s="25">
        <f t="shared" si="8"/>
        <v>2.0999999999999992</v>
      </c>
      <c r="H37" s="5">
        <v>39</v>
      </c>
      <c r="I37" s="5">
        <v>0.90100000000000002</v>
      </c>
      <c r="J37" s="5">
        <v>1.0149999999999999</v>
      </c>
      <c r="K37" s="5">
        <v>0.86599999999999999</v>
      </c>
      <c r="L37" s="24">
        <f t="shared" si="6"/>
        <v>0.92733333333333334</v>
      </c>
      <c r="M37" s="24">
        <f t="shared" si="9"/>
        <v>7.7912343908608767E-2</v>
      </c>
    </row>
    <row r="38" spans="1:13">
      <c r="A38" s="5">
        <v>42</v>
      </c>
      <c r="B38" s="5">
        <v>0.29099999999999998</v>
      </c>
      <c r="C38" s="5">
        <v>0.248</v>
      </c>
      <c r="D38" s="5">
        <v>0.30099999999999999</v>
      </c>
      <c r="E38">
        <f t="shared" si="5"/>
        <v>0.27999999999999997</v>
      </c>
      <c r="F38" s="26">
        <f t="shared" si="7"/>
        <v>0.55414012738853513</v>
      </c>
      <c r="G38" s="25">
        <f t="shared" si="8"/>
        <v>2.8160255680657444</v>
      </c>
      <c r="H38" s="5">
        <v>42</v>
      </c>
      <c r="I38" s="5">
        <v>0.86299999999999999</v>
      </c>
      <c r="J38" s="5">
        <v>0.90300000000000002</v>
      </c>
      <c r="K38" s="5">
        <v>1.01</v>
      </c>
      <c r="L38" s="24">
        <f t="shared" si="6"/>
        <v>0.92533333333333323</v>
      </c>
      <c r="M38" s="24">
        <f t="shared" si="9"/>
        <v>7.6002192950817768E-2</v>
      </c>
    </row>
    <row r="39" spans="1:13">
      <c r="A39" s="5">
        <v>45</v>
      </c>
      <c r="B39" s="5">
        <v>0.21099999999999999</v>
      </c>
      <c r="C39" s="5">
        <v>0.192</v>
      </c>
      <c r="D39" s="5">
        <v>0.222</v>
      </c>
      <c r="E39">
        <f t="shared" si="5"/>
        <v>0.20833333333333334</v>
      </c>
      <c r="F39" s="26">
        <f t="shared" si="7"/>
        <v>0.66825902335456466</v>
      </c>
      <c r="G39" s="25">
        <f t="shared" si="8"/>
        <v>1.5176736583776278</v>
      </c>
      <c r="H39" s="5">
        <v>45</v>
      </c>
      <c r="I39" s="5">
        <v>0.89300000000000002</v>
      </c>
      <c r="J39" s="5">
        <v>1.101</v>
      </c>
      <c r="K39" s="5">
        <v>0.92100000000000004</v>
      </c>
      <c r="L39" s="24">
        <f t="shared" si="6"/>
        <v>0.97166666666666668</v>
      </c>
      <c r="M39" s="24">
        <f t="shared" si="9"/>
        <v>0.11287751473758326</v>
      </c>
    </row>
    <row r="40" spans="1:13">
      <c r="A40" s="5">
        <v>48</v>
      </c>
      <c r="B40" s="5">
        <v>0.191</v>
      </c>
      <c r="C40" s="5">
        <v>0.26700000000000002</v>
      </c>
      <c r="D40" s="5">
        <v>0.20899999999999999</v>
      </c>
      <c r="E40">
        <f t="shared" si="5"/>
        <v>0.22233333333333336</v>
      </c>
      <c r="F40" s="26">
        <f t="shared" si="7"/>
        <v>0.64596602972399142</v>
      </c>
      <c r="G40" s="25">
        <f t="shared" si="8"/>
        <v>3.9715656022950614</v>
      </c>
      <c r="H40" s="5">
        <v>48</v>
      </c>
      <c r="I40" s="5">
        <v>0.877</v>
      </c>
      <c r="J40" s="5">
        <v>0.91400000000000003</v>
      </c>
      <c r="K40" s="5">
        <v>0.88600000000000001</v>
      </c>
      <c r="L40" s="24">
        <f t="shared" si="6"/>
        <v>0.89233333333333331</v>
      </c>
      <c r="M40" s="24">
        <f t="shared" si="9"/>
        <v>1.9295940851208421E-2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3E9C-1486-4022-ACE6-C5A78D38BB96}">
  <dimension ref="A1:M72"/>
  <sheetViews>
    <sheetView topLeftCell="A40" workbookViewId="0">
      <selection activeCell="J76" sqref="J76"/>
    </sheetView>
  </sheetViews>
  <sheetFormatPr defaultRowHeight="15"/>
  <cols>
    <col min="5" max="5" width="11.7109375" customWidth="1"/>
    <col min="6" max="6" width="15.28515625" customWidth="1"/>
    <col min="7" max="7" width="18.42578125" customWidth="1"/>
    <col min="13" max="13" width="14" customWidth="1"/>
  </cols>
  <sheetData>
    <row r="1" spans="1:13">
      <c r="A1" t="s">
        <v>73</v>
      </c>
    </row>
    <row r="2" spans="1:13">
      <c r="A2" s="28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5" t="s">
        <v>43</v>
      </c>
      <c r="B3" s="5" t="s">
        <v>0</v>
      </c>
      <c r="C3" s="5" t="s">
        <v>1</v>
      </c>
      <c r="D3" s="5" t="s">
        <v>2</v>
      </c>
      <c r="E3" t="s">
        <v>29</v>
      </c>
      <c r="F3" s="30" t="s">
        <v>45</v>
      </c>
      <c r="G3" s="31" t="s">
        <v>46</v>
      </c>
      <c r="I3" s="5" t="s">
        <v>43</v>
      </c>
      <c r="J3" s="5" t="s">
        <v>60</v>
      </c>
      <c r="K3" s="5" t="s">
        <v>61</v>
      </c>
      <c r="L3" s="5" t="s">
        <v>62</v>
      </c>
      <c r="M3" s="30" t="s">
        <v>65</v>
      </c>
    </row>
    <row r="4" spans="1:13">
      <c r="A4">
        <v>0</v>
      </c>
      <c r="B4" s="5">
        <v>0.63800000000000001</v>
      </c>
      <c r="C4" s="5">
        <v>0.60399999999999998</v>
      </c>
      <c r="D4" s="5">
        <v>0.64200000000000002</v>
      </c>
      <c r="E4">
        <f t="shared" ref="E4:E12" si="0">AVERAGE(B4:D4)</f>
        <v>0.628</v>
      </c>
      <c r="F4" s="32">
        <v>0</v>
      </c>
      <c r="G4" s="31">
        <v>0</v>
      </c>
      <c r="I4">
        <v>0</v>
      </c>
      <c r="J4" s="5">
        <v>0.252</v>
      </c>
      <c r="K4" s="5">
        <v>0.27400000000000002</v>
      </c>
      <c r="L4" s="5">
        <v>0.26100000000000001</v>
      </c>
      <c r="M4" s="31">
        <f>AVERAGE(J4:L4)</f>
        <v>0.26233333333333336</v>
      </c>
    </row>
    <row r="5" spans="1:13">
      <c r="A5">
        <v>6</v>
      </c>
      <c r="B5">
        <v>0.56000000000000005</v>
      </c>
      <c r="C5">
        <v>0.54600000000000004</v>
      </c>
      <c r="D5">
        <v>0.55400000000000005</v>
      </c>
      <c r="E5">
        <f t="shared" si="0"/>
        <v>0.55333333333333334</v>
      </c>
      <c r="F5" s="32">
        <f t="shared" ref="F5:F12" si="1">100*(0.628-E5)/0.628</f>
        <v>11.889596602972398</v>
      </c>
      <c r="G5" s="31">
        <f t="shared" ref="G5:G12" si="2">STDEV(B5:D5)*100</f>
        <v>0.70237691685684989</v>
      </c>
      <c r="I5">
        <v>6</v>
      </c>
      <c r="J5">
        <v>0.27900000000000003</v>
      </c>
      <c r="K5">
        <v>0.28100000000000003</v>
      </c>
      <c r="L5">
        <v>0.316</v>
      </c>
      <c r="M5" s="31">
        <f t="shared" ref="M5:M12" si="3">AVERAGE(J5:L5)</f>
        <v>0.29200000000000004</v>
      </c>
    </row>
    <row r="6" spans="1:13">
      <c r="A6">
        <v>12</v>
      </c>
      <c r="B6">
        <v>0.45</v>
      </c>
      <c r="C6">
        <v>0.48899999999999999</v>
      </c>
      <c r="D6">
        <v>0.44400000000000001</v>
      </c>
      <c r="E6">
        <f t="shared" si="0"/>
        <v>0.46100000000000002</v>
      </c>
      <c r="F6" s="32">
        <f t="shared" si="1"/>
        <v>26.592356687898089</v>
      </c>
      <c r="G6" s="31">
        <f t="shared" si="2"/>
        <v>2.443358344574122</v>
      </c>
      <c r="I6">
        <v>12</v>
      </c>
      <c r="J6">
        <v>0.36499999999999999</v>
      </c>
      <c r="K6">
        <v>0.312</v>
      </c>
      <c r="L6">
        <v>0.36599999999999999</v>
      </c>
      <c r="M6" s="31">
        <f t="shared" si="3"/>
        <v>0.34766666666666673</v>
      </c>
    </row>
    <row r="7" spans="1:13">
      <c r="A7">
        <v>18</v>
      </c>
      <c r="B7">
        <v>0.40500000000000003</v>
      </c>
      <c r="C7">
        <v>0.43099999999999999</v>
      </c>
      <c r="D7">
        <v>0.40200000000000002</v>
      </c>
      <c r="E7">
        <f t="shared" si="0"/>
        <v>0.41266666666666668</v>
      </c>
      <c r="F7" s="32">
        <f t="shared" si="1"/>
        <v>34.288747346072185</v>
      </c>
      <c r="G7" s="31">
        <f t="shared" si="2"/>
        <v>1.5947831618540897</v>
      </c>
      <c r="I7">
        <v>18</v>
      </c>
      <c r="J7">
        <v>0.45500000000000002</v>
      </c>
      <c r="K7">
        <v>0.45</v>
      </c>
      <c r="L7">
        <v>0.41299999999999998</v>
      </c>
      <c r="M7" s="31">
        <f t="shared" si="3"/>
        <v>0.43933333333333335</v>
      </c>
    </row>
    <row r="8" spans="1:13">
      <c r="A8">
        <v>24</v>
      </c>
      <c r="B8">
        <v>0.38400000000000001</v>
      </c>
      <c r="C8">
        <v>0.371</v>
      </c>
      <c r="D8">
        <v>0.372</v>
      </c>
      <c r="E8">
        <f t="shared" si="0"/>
        <v>0.37566666666666665</v>
      </c>
      <c r="F8" s="32">
        <f t="shared" si="1"/>
        <v>40.180467091295121</v>
      </c>
      <c r="G8" s="31">
        <f t="shared" si="2"/>
        <v>0.72341781380702408</v>
      </c>
      <c r="I8">
        <v>24</v>
      </c>
      <c r="J8">
        <v>0.42699999999999999</v>
      </c>
      <c r="K8">
        <v>0.439</v>
      </c>
      <c r="L8">
        <v>0.48799999999999999</v>
      </c>
      <c r="M8" s="31">
        <f t="shared" si="3"/>
        <v>0.45133333333333336</v>
      </c>
    </row>
    <row r="9" spans="1:13">
      <c r="A9">
        <v>30</v>
      </c>
      <c r="B9">
        <v>0.32200000000000001</v>
      </c>
      <c r="C9">
        <v>0.32500000000000001</v>
      </c>
      <c r="D9">
        <v>0.309</v>
      </c>
      <c r="E9">
        <f t="shared" si="0"/>
        <v>0.31866666666666665</v>
      </c>
      <c r="F9" s="32">
        <f t="shared" si="1"/>
        <v>49.256900212314228</v>
      </c>
      <c r="G9" s="31">
        <f t="shared" si="2"/>
        <v>0.85049005481153894</v>
      </c>
      <c r="I9">
        <v>30</v>
      </c>
      <c r="J9">
        <v>0.59299999999999997</v>
      </c>
      <c r="K9">
        <v>0.59299999999999997</v>
      </c>
      <c r="L9">
        <v>0.57599999999999996</v>
      </c>
      <c r="M9" s="31">
        <f t="shared" si="3"/>
        <v>0.58733333333333337</v>
      </c>
    </row>
    <row r="10" spans="1:13">
      <c r="A10">
        <v>36</v>
      </c>
      <c r="B10">
        <v>0.30099999999999999</v>
      </c>
      <c r="C10">
        <v>0.31900000000000001</v>
      </c>
      <c r="D10">
        <v>0.30499999999999999</v>
      </c>
      <c r="E10">
        <f t="shared" si="0"/>
        <v>0.30833333333333335</v>
      </c>
      <c r="F10" s="32">
        <f t="shared" si="1"/>
        <v>50.902335456475583</v>
      </c>
      <c r="G10" s="31">
        <f t="shared" si="2"/>
        <v>0.94516312525052248</v>
      </c>
      <c r="I10">
        <v>36</v>
      </c>
      <c r="J10">
        <v>0.67600000000000005</v>
      </c>
      <c r="K10">
        <v>0.67900000000000005</v>
      </c>
      <c r="L10">
        <v>0.624</v>
      </c>
      <c r="M10" s="31">
        <f t="shared" si="3"/>
        <v>0.65966666666666673</v>
      </c>
    </row>
    <row r="11" spans="1:13">
      <c r="A11">
        <v>42</v>
      </c>
      <c r="B11">
        <v>0.27300000000000002</v>
      </c>
      <c r="C11">
        <v>0.27600000000000002</v>
      </c>
      <c r="D11">
        <v>0.30099999999999999</v>
      </c>
      <c r="E11">
        <f t="shared" si="0"/>
        <v>0.28333333333333338</v>
      </c>
      <c r="F11" s="32">
        <f t="shared" si="1"/>
        <v>54.883227176220799</v>
      </c>
      <c r="G11" s="31">
        <f t="shared" si="2"/>
        <v>1.5373136743466922</v>
      </c>
      <c r="I11">
        <v>42</v>
      </c>
      <c r="J11">
        <v>0.67600000000000005</v>
      </c>
      <c r="K11">
        <v>0.63100000000000001</v>
      </c>
      <c r="L11">
        <v>0.65600000000000003</v>
      </c>
      <c r="M11" s="31">
        <f t="shared" si="3"/>
        <v>0.65433333333333332</v>
      </c>
    </row>
    <row r="12" spans="1:13">
      <c r="A12">
        <v>48</v>
      </c>
      <c r="B12">
        <v>0.27200000000000002</v>
      </c>
      <c r="C12">
        <v>0.30099999999999999</v>
      </c>
      <c r="D12">
        <v>0.28199999999999997</v>
      </c>
      <c r="E12">
        <f t="shared" si="0"/>
        <v>0.28499999999999998</v>
      </c>
      <c r="F12" s="32">
        <f t="shared" si="1"/>
        <v>54.617834394904463</v>
      </c>
      <c r="G12" s="31">
        <f t="shared" si="2"/>
        <v>1.4730919862656224</v>
      </c>
      <c r="I12">
        <v>48</v>
      </c>
      <c r="J12">
        <v>0.67600000000000005</v>
      </c>
      <c r="K12">
        <v>0.61399999999999999</v>
      </c>
      <c r="L12">
        <v>0.66700000000000004</v>
      </c>
      <c r="M12" s="31">
        <f t="shared" si="3"/>
        <v>0.65233333333333332</v>
      </c>
    </row>
    <row r="13" spans="1:13">
      <c r="F13" s="4"/>
    </row>
    <row r="14" spans="1:13">
      <c r="A14" s="28" t="s">
        <v>66</v>
      </c>
      <c r="B14" s="28"/>
      <c r="C14" s="28"/>
      <c r="D14" s="28"/>
      <c r="E14" s="28"/>
      <c r="F14" s="29"/>
      <c r="G14" s="28"/>
      <c r="H14" s="28"/>
      <c r="I14" s="28"/>
      <c r="J14" s="28"/>
      <c r="K14" s="28"/>
      <c r="L14" s="28"/>
      <c r="M14" s="28"/>
    </row>
    <row r="15" spans="1:13" ht="18">
      <c r="A15" s="5" t="s">
        <v>43</v>
      </c>
      <c r="B15" s="5" t="s">
        <v>0</v>
      </c>
      <c r="C15" s="5" t="s">
        <v>1</v>
      </c>
      <c r="D15" s="5" t="s">
        <v>2</v>
      </c>
      <c r="E15" t="s">
        <v>29</v>
      </c>
      <c r="F15" s="30" t="s">
        <v>45</v>
      </c>
      <c r="G15" s="31" t="s">
        <v>46</v>
      </c>
      <c r="I15" s="5" t="s">
        <v>43</v>
      </c>
      <c r="J15" s="5" t="s">
        <v>60</v>
      </c>
      <c r="K15" s="5" t="s">
        <v>61</v>
      </c>
      <c r="L15" s="5" t="s">
        <v>62</v>
      </c>
      <c r="M15" s="30" t="s">
        <v>65</v>
      </c>
    </row>
    <row r="16" spans="1:13">
      <c r="A16">
        <v>0</v>
      </c>
      <c r="B16" s="5">
        <v>0.63800000000000001</v>
      </c>
      <c r="C16" s="5">
        <v>0.60399999999999998</v>
      </c>
      <c r="D16" s="5">
        <v>0.64200000000000002</v>
      </c>
      <c r="E16">
        <f t="shared" ref="E16:E24" si="4">AVERAGE(B16:D16)</f>
        <v>0.628</v>
      </c>
      <c r="F16" s="32">
        <f t="shared" ref="F16:F24" si="5">100*(0.628-E16)/0.628</f>
        <v>0</v>
      </c>
      <c r="G16" s="31">
        <v>0</v>
      </c>
      <c r="I16">
        <v>0</v>
      </c>
      <c r="J16" s="5">
        <v>0.252</v>
      </c>
      <c r="K16" s="5">
        <v>0.27400000000000002</v>
      </c>
      <c r="L16" s="5">
        <v>0.26100000000000001</v>
      </c>
      <c r="M16" s="31">
        <f>AVERAGE(J16:L16)</f>
        <v>0.26233333333333336</v>
      </c>
    </row>
    <row r="17" spans="1:13">
      <c r="A17">
        <v>6</v>
      </c>
      <c r="B17">
        <v>0.42699999999999999</v>
      </c>
      <c r="C17">
        <v>0.44500000000000001</v>
      </c>
      <c r="D17">
        <v>0.41899999999999998</v>
      </c>
      <c r="E17">
        <f t="shared" si="4"/>
        <v>0.43033333333333329</v>
      </c>
      <c r="F17" s="32">
        <f t="shared" si="5"/>
        <v>31.475583864118907</v>
      </c>
      <c r="G17" s="31">
        <f t="shared" ref="G17:G24" si="6">STDEV(B17:D17)*100</f>
        <v>1.3316656236958797</v>
      </c>
      <c r="I17">
        <v>6</v>
      </c>
      <c r="J17">
        <v>0.53200000000000003</v>
      </c>
      <c r="K17">
        <v>0.59899999999999998</v>
      </c>
      <c r="L17">
        <v>0.52800000000000002</v>
      </c>
      <c r="M17" s="31">
        <f t="shared" ref="M17:M24" si="7">AVERAGE(J17:L17)</f>
        <v>0.55300000000000005</v>
      </c>
    </row>
    <row r="18" spans="1:13">
      <c r="A18">
        <v>12</v>
      </c>
      <c r="B18">
        <v>0.376</v>
      </c>
      <c r="C18">
        <v>0.35599999999999998</v>
      </c>
      <c r="D18">
        <v>0.34899999999999998</v>
      </c>
      <c r="E18">
        <f t="shared" si="4"/>
        <v>0.36033333333333334</v>
      </c>
      <c r="F18" s="32">
        <f t="shared" si="5"/>
        <v>42.622080679405521</v>
      </c>
      <c r="G18" s="31">
        <f t="shared" si="6"/>
        <v>1.4011899704655815</v>
      </c>
      <c r="I18">
        <v>12</v>
      </c>
      <c r="J18">
        <v>0.73799999999999999</v>
      </c>
      <c r="K18">
        <v>0.79</v>
      </c>
      <c r="L18">
        <v>0.754</v>
      </c>
      <c r="M18" s="31">
        <f t="shared" si="7"/>
        <v>0.76066666666666671</v>
      </c>
    </row>
    <row r="19" spans="1:13">
      <c r="A19">
        <v>18</v>
      </c>
      <c r="B19">
        <v>0.27200000000000002</v>
      </c>
      <c r="C19">
        <v>0.29499999999999998</v>
      </c>
      <c r="D19">
        <v>0.29899999999999999</v>
      </c>
      <c r="E19">
        <f t="shared" si="4"/>
        <v>0.28866666666666663</v>
      </c>
      <c r="F19" s="32">
        <f t="shared" si="5"/>
        <v>54.033970276008496</v>
      </c>
      <c r="G19" s="31">
        <f t="shared" si="6"/>
        <v>1.457166199626291</v>
      </c>
      <c r="I19">
        <v>18</v>
      </c>
      <c r="J19">
        <v>0.78500000000000003</v>
      </c>
      <c r="K19">
        <v>0.80100000000000005</v>
      </c>
      <c r="L19">
        <v>0.79600000000000004</v>
      </c>
      <c r="M19" s="31">
        <f t="shared" si="7"/>
        <v>0.79400000000000004</v>
      </c>
    </row>
    <row r="20" spans="1:13">
      <c r="A20">
        <v>24</v>
      </c>
      <c r="B20">
        <v>0.223</v>
      </c>
      <c r="C20">
        <v>0.215</v>
      </c>
      <c r="D20">
        <v>0.23699999999999999</v>
      </c>
      <c r="E20">
        <f t="shared" si="4"/>
        <v>0.22500000000000001</v>
      </c>
      <c r="F20" s="32">
        <f t="shared" si="5"/>
        <v>64.171974522292999</v>
      </c>
      <c r="G20" s="31">
        <f t="shared" si="6"/>
        <v>1.113552872566004</v>
      </c>
      <c r="I20">
        <v>24</v>
      </c>
      <c r="J20">
        <v>0.85099999999999998</v>
      </c>
      <c r="K20">
        <v>0.82699999999999996</v>
      </c>
      <c r="L20">
        <v>0.81599999999999995</v>
      </c>
      <c r="M20" s="31">
        <f t="shared" si="7"/>
        <v>0.83133333333333326</v>
      </c>
    </row>
    <row r="21" spans="1:13">
      <c r="A21">
        <v>30</v>
      </c>
      <c r="B21">
        <v>0.19700000000000001</v>
      </c>
      <c r="C21">
        <v>0.20300000000000001</v>
      </c>
      <c r="D21">
        <v>0.184</v>
      </c>
      <c r="E21">
        <f t="shared" si="4"/>
        <v>0.19466666666666668</v>
      </c>
      <c r="F21" s="32">
        <f t="shared" si="5"/>
        <v>69.002123142250539</v>
      </c>
      <c r="G21" s="31">
        <f t="shared" si="6"/>
        <v>0.9712534856222319</v>
      </c>
      <c r="I21">
        <v>30</v>
      </c>
      <c r="J21">
        <v>0.92400000000000004</v>
      </c>
      <c r="K21">
        <v>0.83599999999999997</v>
      </c>
      <c r="L21">
        <v>0.79</v>
      </c>
      <c r="M21" s="31">
        <f t="shared" si="7"/>
        <v>0.85</v>
      </c>
    </row>
    <row r="22" spans="1:13">
      <c r="A22">
        <v>36</v>
      </c>
      <c r="B22">
        <v>0.17699999999999999</v>
      </c>
      <c r="C22">
        <v>0.158</v>
      </c>
      <c r="D22">
        <v>0.17100000000000001</v>
      </c>
      <c r="E22">
        <f t="shared" si="4"/>
        <v>0.16866666666666666</v>
      </c>
      <c r="F22" s="32">
        <f t="shared" si="5"/>
        <v>73.142250530785574</v>
      </c>
      <c r="G22" s="31">
        <f t="shared" si="6"/>
        <v>0.97125348562223068</v>
      </c>
      <c r="I22">
        <v>36</v>
      </c>
      <c r="J22">
        <v>0.89900000000000002</v>
      </c>
      <c r="K22">
        <v>0.79600000000000004</v>
      </c>
      <c r="L22">
        <v>0.91900000000000004</v>
      </c>
      <c r="M22" s="31">
        <f t="shared" si="7"/>
        <v>0.87133333333333329</v>
      </c>
    </row>
    <row r="23" spans="1:13">
      <c r="A23">
        <v>42</v>
      </c>
      <c r="B23">
        <v>0.13500000000000001</v>
      </c>
      <c r="C23">
        <v>0.11600000000000001</v>
      </c>
      <c r="D23">
        <v>0.128</v>
      </c>
      <c r="E23">
        <f t="shared" si="4"/>
        <v>0.12633333333333333</v>
      </c>
      <c r="F23" s="32">
        <f t="shared" si="5"/>
        <v>79.883227176220814</v>
      </c>
      <c r="G23" s="31">
        <f t="shared" si="6"/>
        <v>0.96090235369330501</v>
      </c>
      <c r="I23">
        <v>42</v>
      </c>
      <c r="J23">
        <v>0.95899999999999996</v>
      </c>
      <c r="K23">
        <v>0.82399999999999995</v>
      </c>
      <c r="L23">
        <v>0.82099999999999995</v>
      </c>
      <c r="M23" s="31">
        <f t="shared" si="7"/>
        <v>0.86799999999999999</v>
      </c>
    </row>
    <row r="24" spans="1:13">
      <c r="A24">
        <v>48</v>
      </c>
      <c r="B24">
        <v>7.3999999999999996E-2</v>
      </c>
      <c r="C24">
        <v>8.5999999999999993E-2</v>
      </c>
      <c r="D24">
        <v>6.8000000000000005E-2</v>
      </c>
      <c r="E24">
        <f t="shared" si="4"/>
        <v>7.5999999999999998E-2</v>
      </c>
      <c r="F24" s="32">
        <f t="shared" si="5"/>
        <v>87.898089171974533</v>
      </c>
      <c r="G24" s="31">
        <f t="shared" si="6"/>
        <v>0.91651513899116743</v>
      </c>
      <c r="I24">
        <v>48</v>
      </c>
      <c r="J24">
        <v>0.874</v>
      </c>
      <c r="K24">
        <v>0.90700000000000003</v>
      </c>
      <c r="L24">
        <v>0.83299999999999996</v>
      </c>
      <c r="M24" s="31">
        <f t="shared" si="7"/>
        <v>0.87133333333333329</v>
      </c>
    </row>
    <row r="25" spans="1:13">
      <c r="F25" s="4"/>
    </row>
    <row r="26" spans="1:13">
      <c r="A26" s="28" t="s">
        <v>67</v>
      </c>
      <c r="B26" s="28"/>
      <c r="C26" s="28"/>
      <c r="D26" s="28"/>
      <c r="E26" s="28"/>
      <c r="F26" s="29"/>
      <c r="G26" s="28"/>
      <c r="H26" s="28"/>
      <c r="I26" s="28"/>
      <c r="J26" s="28"/>
      <c r="K26" s="28"/>
      <c r="L26" s="28"/>
      <c r="M26" s="28"/>
    </row>
    <row r="27" spans="1:13" ht="18">
      <c r="A27" s="5" t="s">
        <v>43</v>
      </c>
      <c r="B27" s="5" t="s">
        <v>0</v>
      </c>
      <c r="C27" s="5" t="s">
        <v>1</v>
      </c>
      <c r="D27" s="5" t="s">
        <v>2</v>
      </c>
      <c r="E27" t="s">
        <v>29</v>
      </c>
      <c r="F27" s="30" t="s">
        <v>45</v>
      </c>
      <c r="G27" s="31" t="s">
        <v>46</v>
      </c>
      <c r="I27" s="5" t="s">
        <v>43</v>
      </c>
      <c r="J27" s="5" t="s">
        <v>60</v>
      </c>
      <c r="K27" s="5" t="s">
        <v>61</v>
      </c>
      <c r="L27" s="5" t="s">
        <v>62</v>
      </c>
      <c r="M27" s="30" t="s">
        <v>65</v>
      </c>
    </row>
    <row r="28" spans="1:13">
      <c r="A28">
        <v>0</v>
      </c>
      <c r="B28" s="5">
        <v>0.63800000000000001</v>
      </c>
      <c r="C28" s="5">
        <v>0.60399999999999998</v>
      </c>
      <c r="D28" s="5">
        <v>0.64200000000000002</v>
      </c>
      <c r="E28">
        <f t="shared" ref="E28:E36" si="8">AVERAGE(B28:D28)</f>
        <v>0.628</v>
      </c>
      <c r="F28" s="32">
        <f t="shared" ref="F28:F36" si="9">100*(0.628-E28)/0.628</f>
        <v>0</v>
      </c>
      <c r="G28" s="31">
        <v>0</v>
      </c>
      <c r="I28">
        <v>0</v>
      </c>
      <c r="J28" s="5">
        <v>0.252</v>
      </c>
      <c r="K28" s="5">
        <v>0.27400000000000002</v>
      </c>
      <c r="L28" s="5">
        <v>0.26100000000000001</v>
      </c>
      <c r="M28" s="31">
        <f>AVERAGE(J28:L28)</f>
        <v>0.26233333333333336</v>
      </c>
    </row>
    <row r="29" spans="1:13">
      <c r="A29">
        <v>6</v>
      </c>
      <c r="B29" s="5">
        <v>0.39600000000000002</v>
      </c>
      <c r="C29" s="5">
        <v>0.41299999999999998</v>
      </c>
      <c r="D29" s="5">
        <v>0.39900000000000002</v>
      </c>
      <c r="E29">
        <f t="shared" si="8"/>
        <v>0.40266666666666667</v>
      </c>
      <c r="F29" s="32">
        <f t="shared" si="9"/>
        <v>35.881104033970274</v>
      </c>
      <c r="G29" s="31">
        <f t="shared" ref="G29:G36" si="10">STDEV(B29:D29)*100</f>
        <v>0.90737717258774431</v>
      </c>
      <c r="I29">
        <v>6</v>
      </c>
      <c r="J29" s="5">
        <v>0.54600000000000004</v>
      </c>
      <c r="K29" s="5">
        <v>0.54400000000000004</v>
      </c>
      <c r="L29" s="5">
        <v>0.55200000000000005</v>
      </c>
      <c r="M29" s="31">
        <f t="shared" ref="M29:M36" si="11">AVERAGE(J29:L29)</f>
        <v>0.54733333333333334</v>
      </c>
    </row>
    <row r="30" spans="1:13">
      <c r="A30">
        <v>12</v>
      </c>
      <c r="B30" s="5">
        <v>0.315</v>
      </c>
      <c r="C30" s="5">
        <v>0.28899999999999998</v>
      </c>
      <c r="D30" s="5">
        <v>0.29899999999999999</v>
      </c>
      <c r="E30">
        <f t="shared" si="8"/>
        <v>0.30099999999999999</v>
      </c>
      <c r="F30" s="32">
        <f t="shared" si="9"/>
        <v>52.070063694267517</v>
      </c>
      <c r="G30" s="31">
        <f t="shared" si="10"/>
        <v>1.3114877048604012</v>
      </c>
      <c r="I30">
        <v>12</v>
      </c>
      <c r="J30" s="5">
        <v>0.59199999999999997</v>
      </c>
      <c r="K30" s="5">
        <v>0.57499999999999996</v>
      </c>
      <c r="L30" s="5">
        <v>0.56999999999999995</v>
      </c>
      <c r="M30" s="31">
        <f t="shared" si="11"/>
        <v>0.57899999999999985</v>
      </c>
    </row>
    <row r="31" spans="1:13">
      <c r="A31">
        <v>18</v>
      </c>
      <c r="B31" s="5">
        <v>0.251</v>
      </c>
      <c r="C31" s="5">
        <v>0.26100000000000001</v>
      </c>
      <c r="D31" s="5">
        <v>0.25900000000000001</v>
      </c>
      <c r="E31">
        <f t="shared" si="8"/>
        <v>0.25700000000000001</v>
      </c>
      <c r="F31" s="32">
        <f t="shared" si="9"/>
        <v>59.076433121019107</v>
      </c>
      <c r="G31" s="31">
        <f t="shared" si="10"/>
        <v>0.52915026221291861</v>
      </c>
      <c r="I31">
        <v>18</v>
      </c>
      <c r="J31" s="5">
        <v>0.57499999999999996</v>
      </c>
      <c r="K31" s="5">
        <v>0.58499999999999996</v>
      </c>
      <c r="L31" s="5">
        <v>0.63800000000000001</v>
      </c>
      <c r="M31" s="31">
        <f t="shared" si="11"/>
        <v>0.59933333333333338</v>
      </c>
    </row>
    <row r="32" spans="1:13">
      <c r="A32">
        <v>24</v>
      </c>
      <c r="B32" s="5">
        <v>0.17799999999999999</v>
      </c>
      <c r="C32" s="5">
        <v>0.18099999999999999</v>
      </c>
      <c r="D32" s="5">
        <v>0.20200000000000001</v>
      </c>
      <c r="E32">
        <f t="shared" si="8"/>
        <v>0.18699999999999997</v>
      </c>
      <c r="F32" s="32">
        <f t="shared" si="9"/>
        <v>70.222929936305746</v>
      </c>
      <c r="G32" s="31">
        <f t="shared" si="10"/>
        <v>1.3076696830622032</v>
      </c>
      <c r="I32">
        <v>24</v>
      </c>
      <c r="J32" s="5">
        <v>0.67700000000000005</v>
      </c>
      <c r="K32" s="5">
        <v>0.59299999999999997</v>
      </c>
      <c r="L32" s="5">
        <v>0.59699999999999998</v>
      </c>
      <c r="M32" s="31">
        <f t="shared" si="11"/>
        <v>0.62233333333333329</v>
      </c>
    </row>
    <row r="33" spans="1:13">
      <c r="A33">
        <v>30</v>
      </c>
      <c r="B33" s="5">
        <v>0.184</v>
      </c>
      <c r="C33" s="5">
        <v>0.16400000000000001</v>
      </c>
      <c r="D33" s="5">
        <v>0.16700000000000001</v>
      </c>
      <c r="E33">
        <f t="shared" si="8"/>
        <v>0.17166666666666666</v>
      </c>
      <c r="F33" s="32">
        <f t="shared" si="9"/>
        <v>72.664543524416146</v>
      </c>
      <c r="G33" s="31">
        <f t="shared" si="10"/>
        <v>1.0785793124908951</v>
      </c>
      <c r="I33">
        <v>30</v>
      </c>
      <c r="J33" s="5">
        <v>0.68400000000000005</v>
      </c>
      <c r="K33" s="5">
        <v>0.73299999999999998</v>
      </c>
      <c r="L33" s="5">
        <v>0.77200000000000002</v>
      </c>
      <c r="M33" s="31">
        <f t="shared" si="11"/>
        <v>0.72966666666666669</v>
      </c>
    </row>
    <row r="34" spans="1:13">
      <c r="A34">
        <v>36</v>
      </c>
      <c r="B34" s="5">
        <v>6.6000000000000003E-2</v>
      </c>
      <c r="C34" s="5">
        <v>6.6000000000000003E-2</v>
      </c>
      <c r="D34" s="5">
        <v>7.8E-2</v>
      </c>
      <c r="E34">
        <f t="shared" si="8"/>
        <v>7.0000000000000007E-2</v>
      </c>
      <c r="F34" s="32">
        <f t="shared" si="9"/>
        <v>88.853503184713375</v>
      </c>
      <c r="G34" s="31">
        <f t="shared" si="10"/>
        <v>0.6928203230275507</v>
      </c>
      <c r="I34">
        <v>36</v>
      </c>
      <c r="J34" s="5">
        <v>0.67700000000000005</v>
      </c>
      <c r="K34" s="5">
        <v>0.61699999999999999</v>
      </c>
      <c r="L34" s="5">
        <v>0.65700000000000003</v>
      </c>
      <c r="M34" s="31">
        <f t="shared" si="11"/>
        <v>0.65033333333333332</v>
      </c>
    </row>
    <row r="35" spans="1:13">
      <c r="A35">
        <v>42</v>
      </c>
      <c r="B35" s="5">
        <v>8.7999999999999995E-2</v>
      </c>
      <c r="C35" s="5">
        <v>7.1999999999999995E-2</v>
      </c>
      <c r="D35" s="5">
        <v>5.8999999999999997E-2</v>
      </c>
      <c r="E35">
        <f t="shared" si="8"/>
        <v>7.2999999999999995E-2</v>
      </c>
      <c r="F35" s="32">
        <f t="shared" si="9"/>
        <v>88.375796178343961</v>
      </c>
      <c r="G35" s="31">
        <f t="shared" si="10"/>
        <v>1.4525839046333988</v>
      </c>
      <c r="I35">
        <v>42</v>
      </c>
      <c r="J35" s="5">
        <v>0.68200000000000005</v>
      </c>
      <c r="K35" s="5">
        <v>0.68500000000000005</v>
      </c>
      <c r="L35" s="5">
        <v>0.68400000000000005</v>
      </c>
      <c r="M35" s="31">
        <f t="shared" si="11"/>
        <v>0.68366666666666676</v>
      </c>
    </row>
    <row r="36" spans="1:13">
      <c r="A36">
        <v>48</v>
      </c>
      <c r="B36" s="5">
        <v>7.5999999999999998E-2</v>
      </c>
      <c r="C36" s="5">
        <v>5.8999999999999997E-2</v>
      </c>
      <c r="D36" s="5">
        <v>7.3999999999999996E-2</v>
      </c>
      <c r="E36">
        <f t="shared" si="8"/>
        <v>6.9666666666666668E-2</v>
      </c>
      <c r="F36" s="32">
        <f t="shared" si="9"/>
        <v>88.906581740976648</v>
      </c>
      <c r="G36" s="31">
        <f t="shared" si="10"/>
        <v>0.92915732431775178</v>
      </c>
      <c r="I36">
        <v>48</v>
      </c>
      <c r="J36" s="5">
        <v>0.623</v>
      </c>
      <c r="K36" s="5">
        <v>0.63300000000000001</v>
      </c>
      <c r="L36" s="5">
        <v>0.55900000000000005</v>
      </c>
      <c r="M36" s="31">
        <f t="shared" si="11"/>
        <v>0.60499999999999998</v>
      </c>
    </row>
    <row r="37" spans="1:13">
      <c r="F37" s="4"/>
    </row>
    <row r="38" spans="1:13">
      <c r="A38" s="28" t="s">
        <v>68</v>
      </c>
      <c r="B38" s="28"/>
      <c r="C38" s="28"/>
      <c r="D38" s="28"/>
      <c r="E38" s="28"/>
      <c r="F38" s="29"/>
      <c r="G38" s="28"/>
      <c r="H38" s="28"/>
      <c r="I38" s="28"/>
      <c r="J38" s="28"/>
      <c r="K38" s="28"/>
      <c r="L38" s="28"/>
      <c r="M38" s="28"/>
    </row>
    <row r="39" spans="1:13" ht="18">
      <c r="A39" s="5" t="s">
        <v>43</v>
      </c>
      <c r="B39" s="5" t="s">
        <v>0</v>
      </c>
      <c r="C39" s="5" t="s">
        <v>1</v>
      </c>
      <c r="D39" s="5" t="s">
        <v>2</v>
      </c>
      <c r="E39" t="s">
        <v>29</v>
      </c>
      <c r="F39" s="30" t="s">
        <v>45</v>
      </c>
      <c r="G39" s="31" t="s">
        <v>46</v>
      </c>
      <c r="I39" s="5" t="s">
        <v>43</v>
      </c>
      <c r="J39" s="5" t="s">
        <v>60</v>
      </c>
      <c r="K39" s="5" t="s">
        <v>61</v>
      </c>
      <c r="L39" s="5" t="s">
        <v>62</v>
      </c>
      <c r="M39" s="30" t="s">
        <v>65</v>
      </c>
    </row>
    <row r="40" spans="1:13">
      <c r="A40">
        <v>0</v>
      </c>
      <c r="B40" s="5">
        <v>0.63800000000000001</v>
      </c>
      <c r="C40" s="5">
        <v>0.60399999999999998</v>
      </c>
      <c r="D40" s="5">
        <v>0.64200000000000002</v>
      </c>
      <c r="E40">
        <f t="shared" ref="E40:E48" si="12">AVERAGE(B40:D40)</f>
        <v>0.628</v>
      </c>
      <c r="F40" s="32">
        <f t="shared" ref="F40:F48" si="13">100*(0.628-E40)/0.628</f>
        <v>0</v>
      </c>
      <c r="G40" s="31">
        <v>0</v>
      </c>
      <c r="I40">
        <v>0</v>
      </c>
      <c r="J40" s="5">
        <v>0.252</v>
      </c>
      <c r="K40" s="5">
        <v>0.27400000000000002</v>
      </c>
      <c r="L40" s="5">
        <v>0.26100000000000001</v>
      </c>
      <c r="M40" s="31">
        <f>AVERAGE(J40:L40)</f>
        <v>0.26233333333333336</v>
      </c>
    </row>
    <row r="41" spans="1:13">
      <c r="A41">
        <v>6</v>
      </c>
      <c r="B41">
        <v>0.41399999999999998</v>
      </c>
      <c r="C41">
        <v>0.42499999999999999</v>
      </c>
      <c r="D41">
        <v>0.41499999999999998</v>
      </c>
      <c r="E41">
        <f t="shared" si="12"/>
        <v>0.41799999999999998</v>
      </c>
      <c r="F41" s="32">
        <f t="shared" si="13"/>
        <v>33.439490445859882</v>
      </c>
      <c r="G41" s="31">
        <f t="shared" ref="G41:G48" si="14">STDEV(B41:D41)*100</f>
        <v>0.60827625302982247</v>
      </c>
      <c r="I41">
        <v>6</v>
      </c>
      <c r="J41">
        <v>0.47399999999999998</v>
      </c>
      <c r="K41">
        <v>0.46700000000000003</v>
      </c>
      <c r="L41">
        <v>0.45900000000000002</v>
      </c>
      <c r="M41" s="31">
        <f t="shared" ref="M41:M48" si="15">AVERAGE(J41:L41)</f>
        <v>0.46666666666666673</v>
      </c>
    </row>
    <row r="42" spans="1:13">
      <c r="A42">
        <v>12</v>
      </c>
      <c r="B42">
        <v>0.35499999999999998</v>
      </c>
      <c r="C42">
        <v>0.35899999999999999</v>
      </c>
      <c r="D42">
        <v>0.34499999999999997</v>
      </c>
      <c r="E42">
        <f t="shared" si="12"/>
        <v>0.35299999999999998</v>
      </c>
      <c r="F42" s="32">
        <f t="shared" si="13"/>
        <v>43.789808917197455</v>
      </c>
      <c r="G42" s="31">
        <f t="shared" si="14"/>
        <v>0.72111025509279847</v>
      </c>
      <c r="I42">
        <v>12</v>
      </c>
      <c r="J42">
        <v>0.61</v>
      </c>
      <c r="K42">
        <v>0.627</v>
      </c>
      <c r="L42">
        <v>0.67900000000000005</v>
      </c>
      <c r="M42" s="31">
        <f t="shared" si="15"/>
        <v>0.63866666666666672</v>
      </c>
    </row>
    <row r="43" spans="1:13">
      <c r="A43">
        <v>18</v>
      </c>
      <c r="B43">
        <v>0.28499999999999998</v>
      </c>
      <c r="C43">
        <v>0.29399999999999998</v>
      </c>
      <c r="D43">
        <v>0.26900000000000002</v>
      </c>
      <c r="E43">
        <f t="shared" si="12"/>
        <v>0.28266666666666668</v>
      </c>
      <c r="F43" s="32">
        <f t="shared" si="13"/>
        <v>54.989384288747345</v>
      </c>
      <c r="G43" s="31">
        <f t="shared" si="14"/>
        <v>1.2662279942148367</v>
      </c>
      <c r="I43">
        <v>18</v>
      </c>
      <c r="J43">
        <v>0.83299999999999996</v>
      </c>
      <c r="K43">
        <v>0.84699999999999998</v>
      </c>
      <c r="L43">
        <v>0.874</v>
      </c>
      <c r="M43" s="31">
        <f t="shared" si="15"/>
        <v>0.85133333333333328</v>
      </c>
    </row>
    <row r="44" spans="1:13">
      <c r="A44">
        <v>24</v>
      </c>
      <c r="B44">
        <v>0.20100000000000001</v>
      </c>
      <c r="C44">
        <v>0.19400000000000001</v>
      </c>
      <c r="D44">
        <v>0.17799999999999999</v>
      </c>
      <c r="E44">
        <f t="shared" si="12"/>
        <v>0.19099999999999998</v>
      </c>
      <c r="F44" s="32">
        <f t="shared" si="13"/>
        <v>69.585987261146499</v>
      </c>
      <c r="G44" s="31">
        <f t="shared" si="14"/>
        <v>1.1789826122551605</v>
      </c>
      <c r="I44">
        <v>24</v>
      </c>
      <c r="J44">
        <v>0.80100000000000005</v>
      </c>
      <c r="K44">
        <v>0.81699999999999995</v>
      </c>
      <c r="L44">
        <v>0.89600000000000002</v>
      </c>
      <c r="M44" s="31">
        <f t="shared" si="15"/>
        <v>0.83799999999999997</v>
      </c>
    </row>
    <row r="45" spans="1:13">
      <c r="A45">
        <v>30</v>
      </c>
      <c r="B45">
        <v>0.161</v>
      </c>
      <c r="C45">
        <v>0.159</v>
      </c>
      <c r="D45">
        <v>0.183</v>
      </c>
      <c r="E45">
        <f t="shared" si="12"/>
        <v>0.16766666666666666</v>
      </c>
      <c r="F45" s="32">
        <f t="shared" si="13"/>
        <v>73.301486199575379</v>
      </c>
      <c r="G45" s="31">
        <f t="shared" si="14"/>
        <v>1.3316656236958782</v>
      </c>
      <c r="I45">
        <v>30</v>
      </c>
      <c r="J45">
        <v>0.90700000000000003</v>
      </c>
      <c r="K45">
        <v>0.86</v>
      </c>
      <c r="L45">
        <v>0.80100000000000005</v>
      </c>
      <c r="M45" s="31">
        <f t="shared" si="15"/>
        <v>0.85599999999999998</v>
      </c>
    </row>
    <row r="46" spans="1:13">
      <c r="A46">
        <v>36</v>
      </c>
      <c r="B46">
        <v>0.13200000000000001</v>
      </c>
      <c r="C46">
        <v>0.114</v>
      </c>
      <c r="D46">
        <v>0.128</v>
      </c>
      <c r="E46">
        <f t="shared" si="12"/>
        <v>0.12466666666666666</v>
      </c>
      <c r="F46" s="32">
        <f t="shared" si="13"/>
        <v>80.14861995753715</v>
      </c>
      <c r="G46" s="31">
        <f t="shared" si="14"/>
        <v>0.94516312525052171</v>
      </c>
      <c r="I46">
        <v>36</v>
      </c>
      <c r="J46">
        <v>0.84499999999999997</v>
      </c>
      <c r="K46">
        <v>0.82899999999999996</v>
      </c>
      <c r="L46">
        <v>0.92700000000000005</v>
      </c>
      <c r="M46" s="31">
        <f t="shared" si="15"/>
        <v>0.86699999999999999</v>
      </c>
    </row>
    <row r="47" spans="1:13">
      <c r="A47">
        <v>42</v>
      </c>
      <c r="B47">
        <v>9.5000000000000001E-2</v>
      </c>
      <c r="C47">
        <v>7.5999999999999998E-2</v>
      </c>
      <c r="D47">
        <v>9.7000000000000003E-2</v>
      </c>
      <c r="E47">
        <f t="shared" si="12"/>
        <v>8.9333333333333334E-2</v>
      </c>
      <c r="F47" s="32">
        <f t="shared" si="13"/>
        <v>85.774946921443728</v>
      </c>
      <c r="G47" s="31">
        <f t="shared" si="14"/>
        <v>1.1590225767142406</v>
      </c>
      <c r="I47">
        <v>42</v>
      </c>
      <c r="J47">
        <v>0.82099999999999995</v>
      </c>
      <c r="K47">
        <v>0.82399999999999995</v>
      </c>
      <c r="L47">
        <v>0.81899999999999995</v>
      </c>
      <c r="M47" s="31">
        <f t="shared" si="15"/>
        <v>0.82133333333333336</v>
      </c>
    </row>
    <row r="48" spans="1:13">
      <c r="A48">
        <v>48</v>
      </c>
      <c r="B48">
        <v>8.8999999999999996E-2</v>
      </c>
      <c r="C48">
        <v>6.3E-2</v>
      </c>
      <c r="D48">
        <v>6.7000000000000004E-2</v>
      </c>
      <c r="E48">
        <f t="shared" si="12"/>
        <v>7.2999999999999995E-2</v>
      </c>
      <c r="F48" s="32">
        <f t="shared" si="13"/>
        <v>88.375796178343961</v>
      </c>
      <c r="G48" s="31">
        <f t="shared" si="14"/>
        <v>1.4000000000000061</v>
      </c>
      <c r="I48">
        <v>48</v>
      </c>
      <c r="J48">
        <v>0.80700000000000005</v>
      </c>
      <c r="K48">
        <v>0.83299999999999996</v>
      </c>
      <c r="L48">
        <v>0.79600000000000004</v>
      </c>
      <c r="M48" s="31">
        <f t="shared" si="15"/>
        <v>0.81199999999999994</v>
      </c>
    </row>
    <row r="49" spans="1:13">
      <c r="F49" s="4"/>
    </row>
    <row r="50" spans="1:13">
      <c r="A50" s="28" t="s">
        <v>69</v>
      </c>
      <c r="B50" s="28"/>
      <c r="C50" s="28"/>
      <c r="D50" s="28"/>
      <c r="E50" s="28"/>
      <c r="F50" s="29"/>
      <c r="G50" s="28"/>
      <c r="H50" s="28"/>
      <c r="I50" s="28"/>
      <c r="J50" s="28"/>
      <c r="K50" s="28"/>
      <c r="L50" s="28"/>
      <c r="M50" s="28"/>
    </row>
    <row r="51" spans="1:13" ht="18">
      <c r="A51" s="5" t="s">
        <v>43</v>
      </c>
      <c r="B51" s="5" t="s">
        <v>0</v>
      </c>
      <c r="C51" s="5" t="s">
        <v>1</v>
      </c>
      <c r="D51" s="5" t="s">
        <v>2</v>
      </c>
      <c r="E51" t="s">
        <v>29</v>
      </c>
      <c r="F51" s="30" t="s">
        <v>45</v>
      </c>
      <c r="G51" s="31" t="s">
        <v>46</v>
      </c>
      <c r="I51" s="5" t="s">
        <v>43</v>
      </c>
      <c r="J51" s="5" t="s">
        <v>60</v>
      </c>
      <c r="K51" s="5" t="s">
        <v>61</v>
      </c>
      <c r="L51" s="5" t="s">
        <v>62</v>
      </c>
      <c r="M51" s="30" t="s">
        <v>65</v>
      </c>
    </row>
    <row r="52" spans="1:13">
      <c r="A52">
        <v>0</v>
      </c>
      <c r="B52" s="5">
        <v>0.63800000000000001</v>
      </c>
      <c r="C52" s="5">
        <v>0.60399999999999998</v>
      </c>
      <c r="D52" s="5">
        <v>0.64200000000000002</v>
      </c>
      <c r="E52">
        <f t="shared" ref="E52:E60" si="16">AVERAGE(B52:D52)</f>
        <v>0.628</v>
      </c>
      <c r="F52" s="32">
        <f t="shared" ref="F52:F60" si="17">100*(0.628-E52)/0.628</f>
        <v>0</v>
      </c>
      <c r="G52" s="31">
        <v>0</v>
      </c>
      <c r="I52">
        <v>0</v>
      </c>
      <c r="J52" s="5">
        <v>0.252</v>
      </c>
      <c r="K52" s="5">
        <v>0.27400000000000002</v>
      </c>
      <c r="L52" s="5">
        <v>0.26100000000000001</v>
      </c>
      <c r="M52" s="31">
        <f>AVERAGE(J52:L52)</f>
        <v>0.26233333333333336</v>
      </c>
    </row>
    <row r="53" spans="1:13">
      <c r="A53">
        <v>6</v>
      </c>
      <c r="B53">
        <v>0.45100000000000001</v>
      </c>
      <c r="C53">
        <v>0.44500000000000001</v>
      </c>
      <c r="D53">
        <v>0.41499999999999998</v>
      </c>
      <c r="E53">
        <f t="shared" si="16"/>
        <v>0.437</v>
      </c>
      <c r="F53" s="32">
        <f t="shared" si="17"/>
        <v>30.414012738853504</v>
      </c>
      <c r="G53" s="31">
        <f t="shared" ref="G53:G60" si="18">STDEV(B53:D53)*100</f>
        <v>1.9287301521985927</v>
      </c>
      <c r="I53">
        <v>6</v>
      </c>
      <c r="J53">
        <v>0.40600000000000003</v>
      </c>
      <c r="K53">
        <v>0.41299999999999998</v>
      </c>
      <c r="L53">
        <v>0.39800000000000002</v>
      </c>
      <c r="M53" s="31">
        <f t="shared" ref="M53:M60" si="19">AVERAGE(J53:L53)</f>
        <v>0.40566666666666668</v>
      </c>
    </row>
    <row r="54" spans="1:13">
      <c r="A54">
        <v>12</v>
      </c>
      <c r="B54">
        <v>0.35499999999999998</v>
      </c>
      <c r="C54">
        <v>0.33700000000000002</v>
      </c>
      <c r="D54">
        <v>0.31900000000000001</v>
      </c>
      <c r="E54">
        <f t="shared" si="16"/>
        <v>0.33699999999999997</v>
      </c>
      <c r="F54" s="32">
        <f t="shared" si="17"/>
        <v>46.3375796178344</v>
      </c>
      <c r="G54" s="31">
        <f t="shared" si="18"/>
        <v>1.7999999999999989</v>
      </c>
      <c r="I54">
        <v>12</v>
      </c>
      <c r="J54">
        <v>0.46500000000000002</v>
      </c>
      <c r="K54">
        <v>0.45500000000000002</v>
      </c>
      <c r="L54">
        <v>0.47799999999999998</v>
      </c>
      <c r="M54" s="31">
        <f t="shared" si="19"/>
        <v>0.46600000000000003</v>
      </c>
    </row>
    <row r="55" spans="1:13">
      <c r="A55">
        <v>18</v>
      </c>
      <c r="B55">
        <v>0.27300000000000002</v>
      </c>
      <c r="C55">
        <v>0.25900000000000001</v>
      </c>
      <c r="D55">
        <v>0.26600000000000001</v>
      </c>
      <c r="E55">
        <f t="shared" si="16"/>
        <v>0.26600000000000001</v>
      </c>
      <c r="F55" s="32">
        <f t="shared" si="17"/>
        <v>57.643312101910823</v>
      </c>
      <c r="G55" s="31">
        <f t="shared" si="18"/>
        <v>0.70000000000000062</v>
      </c>
      <c r="I55">
        <v>18</v>
      </c>
      <c r="J55">
        <v>0.502</v>
      </c>
      <c r="K55">
        <v>0.58399999999999996</v>
      </c>
      <c r="L55">
        <v>0.51200000000000001</v>
      </c>
      <c r="M55" s="31">
        <f t="shared" si="19"/>
        <v>0.53266666666666662</v>
      </c>
    </row>
    <row r="56" spans="1:13">
      <c r="A56">
        <v>24</v>
      </c>
      <c r="B56">
        <v>0.223</v>
      </c>
      <c r="C56">
        <v>0.19600000000000001</v>
      </c>
      <c r="D56">
        <v>0.20100000000000001</v>
      </c>
      <c r="E56">
        <f t="shared" si="16"/>
        <v>0.20666666666666669</v>
      </c>
      <c r="F56" s="32">
        <f t="shared" si="17"/>
        <v>67.091295116772827</v>
      </c>
      <c r="G56" s="31">
        <f t="shared" si="18"/>
        <v>1.4364307617610159</v>
      </c>
      <c r="I56">
        <v>24</v>
      </c>
      <c r="J56">
        <v>0.58699999999999997</v>
      </c>
      <c r="K56">
        <v>0.56100000000000005</v>
      </c>
      <c r="L56">
        <v>0.60699999999999998</v>
      </c>
      <c r="M56" s="31">
        <f t="shared" si="19"/>
        <v>0.58500000000000008</v>
      </c>
    </row>
    <row r="57" spans="1:13">
      <c r="A57">
        <v>30</v>
      </c>
      <c r="B57">
        <v>0.161</v>
      </c>
      <c r="C57">
        <v>0.20599999999999999</v>
      </c>
      <c r="D57">
        <v>0.182</v>
      </c>
      <c r="E57">
        <f t="shared" si="16"/>
        <v>0.18299999999999997</v>
      </c>
      <c r="F57" s="32">
        <f t="shared" si="17"/>
        <v>70.859872611464979</v>
      </c>
      <c r="G57" s="31">
        <f t="shared" si="18"/>
        <v>2.2516660498395393</v>
      </c>
      <c r="I57">
        <v>30</v>
      </c>
      <c r="J57">
        <v>0.70599999999999996</v>
      </c>
      <c r="K57">
        <v>0.67900000000000005</v>
      </c>
      <c r="L57">
        <v>0.63900000000000001</v>
      </c>
      <c r="M57" s="31">
        <f t="shared" si="19"/>
        <v>0.67466666666666664</v>
      </c>
    </row>
    <row r="58" spans="1:13">
      <c r="A58">
        <v>36</v>
      </c>
      <c r="B58">
        <v>0.125</v>
      </c>
      <c r="C58">
        <v>0.15</v>
      </c>
      <c r="D58">
        <v>0.13100000000000001</v>
      </c>
      <c r="E58">
        <f t="shared" si="16"/>
        <v>0.13533333333333333</v>
      </c>
      <c r="F58" s="32" t="s">
        <v>70</v>
      </c>
      <c r="G58" s="31">
        <f t="shared" si="18"/>
        <v>1.3051181300301258</v>
      </c>
      <c r="I58">
        <v>36</v>
      </c>
      <c r="J58">
        <v>0.67800000000000005</v>
      </c>
      <c r="K58">
        <v>0.65900000000000003</v>
      </c>
      <c r="L58">
        <v>0.67400000000000004</v>
      </c>
      <c r="M58" s="31">
        <f t="shared" si="19"/>
        <v>0.67033333333333334</v>
      </c>
    </row>
    <row r="59" spans="1:13">
      <c r="A59">
        <v>42</v>
      </c>
      <c r="B59">
        <v>9.8000000000000004E-2</v>
      </c>
      <c r="C59">
        <v>9.9000000000000005E-2</v>
      </c>
      <c r="D59">
        <v>0.109</v>
      </c>
      <c r="E59">
        <f t="shared" si="16"/>
        <v>0.10199999999999999</v>
      </c>
      <c r="F59" s="32">
        <f t="shared" si="17"/>
        <v>83.757961783439498</v>
      </c>
      <c r="G59" s="31">
        <f t="shared" si="18"/>
        <v>0.60827625302982169</v>
      </c>
      <c r="I59">
        <v>42</v>
      </c>
      <c r="J59">
        <v>0.58499999999999996</v>
      </c>
      <c r="K59">
        <v>0.61299999999999999</v>
      </c>
      <c r="L59">
        <v>0.60099999999999998</v>
      </c>
      <c r="M59" s="31">
        <f t="shared" si="19"/>
        <v>0.59966666666666668</v>
      </c>
    </row>
    <row r="60" spans="1:13">
      <c r="A60">
        <v>48</v>
      </c>
      <c r="B60">
        <v>8.8999999999999996E-2</v>
      </c>
      <c r="C60">
        <v>9.9000000000000005E-2</v>
      </c>
      <c r="D60">
        <v>0.107</v>
      </c>
      <c r="E60">
        <f t="shared" si="16"/>
        <v>9.8333333333333328E-2</v>
      </c>
      <c r="F60" s="32">
        <f t="shared" si="17"/>
        <v>84.341825902335472</v>
      </c>
      <c r="G60" s="31">
        <f t="shared" si="18"/>
        <v>0.90184995056457906</v>
      </c>
      <c r="I60">
        <v>48</v>
      </c>
      <c r="J60">
        <v>0.55400000000000005</v>
      </c>
      <c r="K60">
        <v>0.58399999999999996</v>
      </c>
      <c r="L60">
        <v>0.59699999999999998</v>
      </c>
      <c r="M60" s="31">
        <f t="shared" si="19"/>
        <v>0.57833333333333325</v>
      </c>
    </row>
    <row r="61" spans="1:13">
      <c r="F61" s="4"/>
    </row>
    <row r="62" spans="1:13">
      <c r="A62" s="28" t="s">
        <v>71</v>
      </c>
      <c r="B62" s="28"/>
      <c r="C62" s="28"/>
      <c r="D62" s="28"/>
      <c r="E62" s="28"/>
      <c r="F62" s="29"/>
      <c r="G62" s="28"/>
    </row>
    <row r="63" spans="1:13">
      <c r="A63" s="5" t="s">
        <v>43</v>
      </c>
      <c r="B63" s="5" t="s">
        <v>0</v>
      </c>
      <c r="C63" s="5" t="s">
        <v>1</v>
      </c>
      <c r="D63" s="5" t="s">
        <v>2</v>
      </c>
      <c r="E63" t="s">
        <v>29</v>
      </c>
      <c r="F63" s="30" t="s">
        <v>45</v>
      </c>
      <c r="G63" s="31" t="s">
        <v>46</v>
      </c>
      <c r="I63" s="5"/>
      <c r="J63" s="5"/>
      <c r="K63" s="5"/>
      <c r="L63" s="5"/>
      <c r="M63" s="5"/>
    </row>
    <row r="64" spans="1:13">
      <c r="A64">
        <v>0</v>
      </c>
      <c r="B64">
        <v>0</v>
      </c>
      <c r="C64">
        <v>0</v>
      </c>
      <c r="D64">
        <v>0</v>
      </c>
      <c r="E64">
        <v>0</v>
      </c>
      <c r="F64" s="32" t="s">
        <v>72</v>
      </c>
      <c r="G64" s="31">
        <f>STDEV(B64,D64)</f>
        <v>0</v>
      </c>
    </row>
    <row r="65" spans="1:7">
      <c r="A65">
        <v>6</v>
      </c>
      <c r="B65">
        <v>0.48199999999999998</v>
      </c>
      <c r="C65">
        <v>0.46200000000000002</v>
      </c>
      <c r="D65">
        <v>0.45700000000000002</v>
      </c>
      <c r="E65">
        <f t="shared" ref="E65:E72" si="20">AVERAGE(B65:D65)</f>
        <v>0.46700000000000003</v>
      </c>
      <c r="F65" s="32">
        <f t="shared" ref="F65:F72" si="21">100*(0.628-E65)/0.628</f>
        <v>25.636942675159233</v>
      </c>
      <c r="G65" s="31">
        <f t="shared" ref="G65:G72" si="22">STDEV(B65,D65)*100</f>
        <v>1.7677669529663664</v>
      </c>
    </row>
    <row r="66" spans="1:7">
      <c r="A66">
        <v>12</v>
      </c>
      <c r="B66">
        <v>0.39900000000000002</v>
      </c>
      <c r="C66">
        <v>0.39900000000000002</v>
      </c>
      <c r="D66">
        <v>0.379</v>
      </c>
      <c r="E66">
        <f t="shared" si="20"/>
        <v>0.39233333333333337</v>
      </c>
      <c r="F66" s="32">
        <f t="shared" si="21"/>
        <v>37.526539278131629</v>
      </c>
      <c r="G66" s="31">
        <f t="shared" si="22"/>
        <v>1.4142135623730963</v>
      </c>
    </row>
    <row r="67" spans="1:7">
      <c r="A67">
        <v>18</v>
      </c>
      <c r="B67">
        <v>0.32100000000000001</v>
      </c>
      <c r="C67">
        <v>0.35799999999999998</v>
      </c>
      <c r="D67">
        <v>0.33800000000000002</v>
      </c>
      <c r="E67">
        <f t="shared" si="20"/>
        <v>0.33900000000000002</v>
      </c>
      <c r="F67" s="32">
        <f t="shared" si="21"/>
        <v>46.019108280254777</v>
      </c>
      <c r="G67" s="31">
        <f t="shared" si="22"/>
        <v>1.202081528017132</v>
      </c>
    </row>
    <row r="68" spans="1:7">
      <c r="A68">
        <v>24</v>
      </c>
      <c r="B68">
        <v>0.27800000000000002</v>
      </c>
      <c r="C68">
        <v>0.246</v>
      </c>
      <c r="D68">
        <v>0.23899999999999999</v>
      </c>
      <c r="E68">
        <f t="shared" si="20"/>
        <v>0.25433333333333336</v>
      </c>
      <c r="F68" s="32">
        <f t="shared" si="21"/>
        <v>59.501061571125263</v>
      </c>
      <c r="G68" s="31">
        <f t="shared" si="22"/>
        <v>2.7577164466275379</v>
      </c>
    </row>
    <row r="69" spans="1:7">
      <c r="A69">
        <v>30</v>
      </c>
      <c r="B69">
        <v>0.19900000000000001</v>
      </c>
      <c r="C69">
        <v>0.19900000000000001</v>
      </c>
      <c r="D69">
        <v>0.22800000000000001</v>
      </c>
      <c r="E69">
        <f t="shared" si="20"/>
        <v>0.20866666666666667</v>
      </c>
      <c r="F69" s="32">
        <f t="shared" si="21"/>
        <v>66.772823779193217</v>
      </c>
      <c r="G69" s="31">
        <f t="shared" si="22"/>
        <v>2.0506096654409878</v>
      </c>
    </row>
    <row r="70" spans="1:7">
      <c r="A70">
        <v>36</v>
      </c>
      <c r="B70">
        <v>0.161</v>
      </c>
      <c r="C70">
        <v>0.193</v>
      </c>
      <c r="D70">
        <v>0.189</v>
      </c>
      <c r="E70">
        <f t="shared" si="20"/>
        <v>0.18099999999999997</v>
      </c>
      <c r="F70" s="32">
        <f t="shared" si="21"/>
        <v>71.178343949044589</v>
      </c>
      <c r="G70" s="31">
        <f t="shared" si="22"/>
        <v>1.9798989873223327</v>
      </c>
    </row>
    <row r="71" spans="1:7">
      <c r="A71">
        <v>42</v>
      </c>
      <c r="B71">
        <v>0.14299999999999999</v>
      </c>
      <c r="C71">
        <v>0.16500000000000001</v>
      </c>
      <c r="D71">
        <v>0.13400000000000001</v>
      </c>
      <c r="E71">
        <f t="shared" si="20"/>
        <v>0.14733333333333334</v>
      </c>
      <c r="F71" s="32">
        <f t="shared" si="21"/>
        <v>76.539278131634831</v>
      </c>
      <c r="G71" s="31">
        <f t="shared" si="22"/>
        <v>0.63639610306789141</v>
      </c>
    </row>
    <row r="72" spans="1:7">
      <c r="A72">
        <v>48</v>
      </c>
      <c r="B72">
        <v>0.14099999999999999</v>
      </c>
      <c r="C72">
        <v>0.13500000000000001</v>
      </c>
      <c r="D72">
        <v>0.17</v>
      </c>
      <c r="E72">
        <f t="shared" si="20"/>
        <v>0.1486666666666667</v>
      </c>
      <c r="F72" s="32">
        <f t="shared" si="21"/>
        <v>76.326963906581739</v>
      </c>
      <c r="G72" s="31">
        <f t="shared" si="22"/>
        <v>2.0506096654409895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AC94-8001-4AAB-BB1E-58A8F1552AC1}">
  <dimension ref="A1:H12"/>
  <sheetViews>
    <sheetView workbookViewId="0">
      <selection activeCell="K10" sqref="K10"/>
    </sheetView>
  </sheetViews>
  <sheetFormatPr defaultRowHeight="15"/>
  <cols>
    <col min="1" max="2" width="18.28515625" customWidth="1"/>
    <col min="6" max="6" width="12" customWidth="1"/>
    <col min="7" max="7" width="15.5703125" customWidth="1"/>
    <col min="8" max="8" width="17.85546875" customWidth="1"/>
  </cols>
  <sheetData>
    <row r="1" spans="1:8">
      <c r="A1" s="5" t="s">
        <v>97</v>
      </c>
      <c r="B1" s="5"/>
    </row>
    <row r="2" spans="1:8">
      <c r="A2" s="5" t="s">
        <v>95</v>
      </c>
      <c r="B2" s="5" t="s">
        <v>94</v>
      </c>
      <c r="C2" t="s">
        <v>3</v>
      </c>
      <c r="D2" t="s">
        <v>4</v>
      </c>
      <c r="E2" t="s">
        <v>5</v>
      </c>
      <c r="F2" t="s">
        <v>29</v>
      </c>
      <c r="G2" t="s">
        <v>45</v>
      </c>
      <c r="H2" t="s">
        <v>46</v>
      </c>
    </row>
    <row r="3" spans="1:8">
      <c r="A3" s="5">
        <v>3</v>
      </c>
      <c r="B3" s="5"/>
      <c r="C3">
        <v>0.41099999999999998</v>
      </c>
      <c r="D3">
        <v>0.45600000000000002</v>
      </c>
      <c r="E3">
        <v>0.46899999999999997</v>
      </c>
      <c r="F3">
        <f>AVERAGE(C3:E3)</f>
        <v>0.4453333333333333</v>
      </c>
      <c r="G3" s="1">
        <f>(0.724-F3)/0.724</f>
        <v>0.38489871086556171</v>
      </c>
      <c r="H3">
        <f>STDEV(C3:E3)*100</f>
        <v>3.04357246231026</v>
      </c>
    </row>
    <row r="4" spans="1:8">
      <c r="A4" s="5" t="s">
        <v>87</v>
      </c>
      <c r="B4" s="5">
        <v>5.79</v>
      </c>
      <c r="C4">
        <v>0.21</v>
      </c>
      <c r="D4">
        <v>0.192</v>
      </c>
      <c r="E4">
        <v>0.217</v>
      </c>
      <c r="F4">
        <f>AVERAGE(C4:E4)</f>
        <v>0.20633333333333334</v>
      </c>
      <c r="G4" s="1">
        <f>(0.624-F4)/0.624</f>
        <v>0.66933760683760679</v>
      </c>
      <c r="H4">
        <f>STDEV(C4:E4)*100</f>
        <v>1.2897028081435398</v>
      </c>
    </row>
    <row r="5" spans="1:8">
      <c r="A5" s="5" t="s">
        <v>88</v>
      </c>
      <c r="B5" s="5">
        <v>6.02</v>
      </c>
      <c r="C5">
        <v>0.20499999999999999</v>
      </c>
      <c r="D5">
        <v>0.193</v>
      </c>
      <c r="E5">
        <v>0.16900000000000001</v>
      </c>
      <c r="F5">
        <f t="shared" ref="F5:F12" si="0">AVERAGE(C5:E5)</f>
        <v>0.18900000000000003</v>
      </c>
      <c r="G5" s="1">
        <f t="shared" ref="G5:G10" si="1">(0.624-F5)/0.624</f>
        <v>0.69711538461538447</v>
      </c>
      <c r="H5">
        <f t="shared" ref="H5:H12" si="2">STDEV(C5:E5)*100</f>
        <v>1.8330302779823349</v>
      </c>
    </row>
    <row r="6" spans="1:8">
      <c r="A6" s="5" t="s">
        <v>89</v>
      </c>
      <c r="B6" s="5">
        <v>6.44</v>
      </c>
      <c r="C6">
        <v>0.14099999999999999</v>
      </c>
      <c r="D6">
        <v>0.13300000000000001</v>
      </c>
      <c r="E6">
        <v>0.13600000000000001</v>
      </c>
      <c r="F6">
        <f t="shared" si="0"/>
        <v>0.13666666666666669</v>
      </c>
      <c r="G6" s="1">
        <f t="shared" si="1"/>
        <v>0.78098290598290587</v>
      </c>
      <c r="H6">
        <f t="shared" si="2"/>
        <v>0.40414518843273689</v>
      </c>
    </row>
    <row r="7" spans="1:8">
      <c r="A7" s="5" t="s">
        <v>90</v>
      </c>
      <c r="B7" s="5">
        <v>6.78</v>
      </c>
      <c r="C7">
        <v>0.11600000000000001</v>
      </c>
      <c r="D7">
        <v>0.104</v>
      </c>
      <c r="E7">
        <v>0.10299999999999999</v>
      </c>
      <c r="F7">
        <f t="shared" si="0"/>
        <v>0.10766666666666667</v>
      </c>
      <c r="G7" s="1">
        <f t="shared" si="1"/>
        <v>0.8274572649572649</v>
      </c>
      <c r="H7">
        <f t="shared" si="2"/>
        <v>0.72341781380702419</v>
      </c>
    </row>
    <row r="8" spans="1:8">
      <c r="A8" s="5" t="s">
        <v>91</v>
      </c>
      <c r="B8" s="5">
        <v>7.12</v>
      </c>
      <c r="C8">
        <v>0.10299999999999999</v>
      </c>
      <c r="D8">
        <v>6.9000000000000006E-2</v>
      </c>
      <c r="E8">
        <v>9.8000000000000004E-2</v>
      </c>
      <c r="F8">
        <f t="shared" si="0"/>
        <v>9.0000000000000011E-2</v>
      </c>
      <c r="G8" s="1">
        <f t="shared" si="1"/>
        <v>0.85576923076923084</v>
      </c>
      <c r="H8">
        <f t="shared" si="2"/>
        <v>1.8357559750685786</v>
      </c>
    </row>
    <row r="9" spans="1:8">
      <c r="A9" s="5" t="s">
        <v>92</v>
      </c>
      <c r="B9" s="5">
        <v>7.27</v>
      </c>
      <c r="C9">
        <v>9.9000000000000005E-2</v>
      </c>
      <c r="D9">
        <v>7.3999999999999996E-2</v>
      </c>
      <c r="E9">
        <v>0.107</v>
      </c>
      <c r="F9">
        <f t="shared" si="0"/>
        <v>9.3333333333333324E-2</v>
      </c>
      <c r="G9" s="1">
        <f t="shared" si="1"/>
        <v>0.8504273504273504</v>
      </c>
      <c r="H9">
        <f t="shared" si="2"/>
        <v>1.7214335111567218</v>
      </c>
    </row>
    <row r="10" spans="1:8">
      <c r="A10" s="5" t="s">
        <v>93</v>
      </c>
      <c r="B10" s="5">
        <v>7.48</v>
      </c>
      <c r="C10">
        <v>0.11600000000000001</v>
      </c>
      <c r="D10">
        <v>0.14199999999999999</v>
      </c>
      <c r="E10">
        <v>0.11700000000000001</v>
      </c>
      <c r="F10">
        <f t="shared" si="0"/>
        <v>0.125</v>
      </c>
      <c r="G10" s="1">
        <f t="shared" si="1"/>
        <v>0.79967948717948723</v>
      </c>
      <c r="H10">
        <f t="shared" si="2"/>
        <v>1.4730919862656224</v>
      </c>
    </row>
    <row r="11" spans="1:8">
      <c r="A11" s="5">
        <v>11</v>
      </c>
      <c r="B11" s="5"/>
      <c r="C11">
        <v>0.36199999999999999</v>
      </c>
      <c r="D11">
        <v>0.31900000000000001</v>
      </c>
      <c r="E11">
        <v>0.28799999999999998</v>
      </c>
      <c r="F11">
        <f t="shared" si="0"/>
        <v>0.32300000000000001</v>
      </c>
      <c r="G11" s="1">
        <f>(0.624-F11)/0.624</f>
        <v>0.48237179487179488</v>
      </c>
      <c r="H11">
        <f t="shared" si="2"/>
        <v>3.7161808352124099</v>
      </c>
    </row>
    <row r="12" spans="1:8">
      <c r="A12" s="5">
        <v>12</v>
      </c>
      <c r="B12" s="5"/>
      <c r="C12">
        <v>0.60599999999999998</v>
      </c>
      <c r="D12">
        <v>0.61799999999999999</v>
      </c>
      <c r="E12">
        <v>0.65700000000000003</v>
      </c>
      <c r="F12">
        <f t="shared" si="0"/>
        <v>0.627</v>
      </c>
      <c r="G12" s="1">
        <f>(0.872-F12)/0.872</f>
        <v>0.28096330275229359</v>
      </c>
      <c r="H12">
        <f t="shared" si="2"/>
        <v>2.6664583251946792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8EC3-0AEC-47D6-A80E-D535A430CA0B}">
  <dimension ref="A1:H12"/>
  <sheetViews>
    <sheetView workbookViewId="0">
      <selection activeCell="F18" sqref="F18"/>
    </sheetView>
  </sheetViews>
  <sheetFormatPr defaultRowHeight="15"/>
  <cols>
    <col min="1" max="1" width="18" customWidth="1"/>
    <col min="5" max="5" width="13" customWidth="1"/>
    <col min="6" max="6" width="15.28515625" customWidth="1"/>
    <col min="7" max="7" width="17.85546875" customWidth="1"/>
  </cols>
  <sheetData>
    <row r="1" spans="1:8">
      <c r="A1" s="5" t="s">
        <v>97</v>
      </c>
    </row>
    <row r="2" spans="1:8">
      <c r="A2" s="5" t="s">
        <v>96</v>
      </c>
      <c r="B2" t="s">
        <v>3</v>
      </c>
      <c r="C2" t="s">
        <v>4</v>
      </c>
      <c r="D2" t="s">
        <v>5</v>
      </c>
      <c r="E2" t="s">
        <v>29</v>
      </c>
      <c r="F2" t="s">
        <v>45</v>
      </c>
      <c r="G2" t="s">
        <v>46</v>
      </c>
    </row>
    <row r="3" spans="1:8">
      <c r="A3" s="5">
        <v>0</v>
      </c>
      <c r="B3" s="5">
        <v>0.192</v>
      </c>
      <c r="C3" s="5">
        <v>0.22</v>
      </c>
      <c r="D3" s="5">
        <v>0.24399999999999999</v>
      </c>
      <c r="E3" s="5">
        <f t="shared" ref="E3:E12" si="0">AVERAGE(B3:D3)</f>
        <v>0.21866666666666668</v>
      </c>
      <c r="F3" s="18">
        <f t="shared" ref="F3:F11" si="1">(0.624-E3)/0.624</f>
        <v>0.6495726495726496</v>
      </c>
      <c r="G3" s="5">
        <f t="shared" ref="G3:G12" si="2">STDEV(B3:D3)*100</f>
        <v>2.6025628394590843</v>
      </c>
      <c r="H3" s="5"/>
    </row>
    <row r="4" spans="1:8">
      <c r="A4" s="5">
        <v>0.5</v>
      </c>
      <c r="B4" s="5">
        <v>0.13</v>
      </c>
      <c r="C4" s="5">
        <v>0.123</v>
      </c>
      <c r="D4" s="5">
        <v>0.14499999999999999</v>
      </c>
      <c r="E4" s="5">
        <f t="shared" si="0"/>
        <v>0.13266666666666668</v>
      </c>
      <c r="F4" s="18">
        <f t="shared" si="1"/>
        <v>0.78739316239316237</v>
      </c>
      <c r="G4" s="5">
        <f t="shared" si="2"/>
        <v>1.1239810200058238</v>
      </c>
    </row>
    <row r="5" spans="1:8">
      <c r="A5" s="5">
        <v>1</v>
      </c>
      <c r="B5" s="5">
        <v>0.122</v>
      </c>
      <c r="C5" s="5">
        <v>0.129</v>
      </c>
      <c r="D5" s="5">
        <v>0.14399999999999999</v>
      </c>
      <c r="E5" s="5">
        <f t="shared" si="0"/>
        <v>0.13166666666666668</v>
      </c>
      <c r="F5" s="18">
        <f t="shared" si="1"/>
        <v>0.78899572649572647</v>
      </c>
      <c r="G5" s="5">
        <f t="shared" si="2"/>
        <v>1.1239810200058238</v>
      </c>
    </row>
    <row r="6" spans="1:8">
      <c r="A6" s="5">
        <v>5</v>
      </c>
      <c r="B6" s="5">
        <v>0.13400000000000001</v>
      </c>
      <c r="C6" s="5">
        <v>0.13900000000000001</v>
      </c>
      <c r="D6" s="5">
        <v>0.124</v>
      </c>
      <c r="E6" s="5">
        <f t="shared" si="0"/>
        <v>0.13233333333333333</v>
      </c>
      <c r="F6" s="18">
        <f t="shared" si="1"/>
        <v>0.78792735042735051</v>
      </c>
      <c r="G6" s="5">
        <f t="shared" si="2"/>
        <v>0.76376261582597404</v>
      </c>
    </row>
    <row r="7" spans="1:8">
      <c r="A7" s="5">
        <v>10</v>
      </c>
      <c r="B7" s="5">
        <v>0.113</v>
      </c>
      <c r="C7" s="5">
        <v>8.5999999999999993E-2</v>
      </c>
      <c r="D7" s="5">
        <v>8.4000000000000005E-2</v>
      </c>
      <c r="E7" s="5">
        <f t="shared" si="0"/>
        <v>9.4333333333333338E-2</v>
      </c>
      <c r="F7" s="18">
        <f t="shared" si="1"/>
        <v>0.8488247863247862</v>
      </c>
      <c r="G7" s="5">
        <f t="shared" si="2"/>
        <v>1.6196707484341675</v>
      </c>
    </row>
    <row r="8" spans="1:8">
      <c r="A8" s="5">
        <v>20</v>
      </c>
      <c r="B8" s="5">
        <v>7.1999999999999995E-2</v>
      </c>
      <c r="C8" s="5">
        <v>9.9000000000000005E-2</v>
      </c>
      <c r="D8" s="5">
        <v>6.8000000000000005E-2</v>
      </c>
      <c r="E8" s="5">
        <f t="shared" si="0"/>
        <v>7.9666666666666663E-2</v>
      </c>
      <c r="F8" s="18">
        <f t="shared" si="1"/>
        <v>0.87232905982905984</v>
      </c>
      <c r="G8" s="5">
        <f t="shared" si="2"/>
        <v>1.686218649325568</v>
      </c>
    </row>
    <row r="9" spans="1:8">
      <c r="A9" s="5">
        <v>30</v>
      </c>
      <c r="B9" s="5">
        <v>0.114</v>
      </c>
      <c r="C9" s="5">
        <v>8.2000000000000003E-2</v>
      </c>
      <c r="D9" s="5">
        <v>8.7999999999999995E-2</v>
      </c>
      <c r="E9" s="5">
        <f t="shared" si="0"/>
        <v>9.4666666666666677E-2</v>
      </c>
      <c r="F9" s="18">
        <f t="shared" si="1"/>
        <v>0.84829059829059827</v>
      </c>
      <c r="G9" s="5">
        <f t="shared" si="2"/>
        <v>1.7009801096230688</v>
      </c>
    </row>
    <row r="10" spans="1:8">
      <c r="A10" s="5">
        <v>40</v>
      </c>
      <c r="B10" s="5">
        <v>0.20200000000000001</v>
      </c>
      <c r="C10" s="5">
        <v>0.20499999999999999</v>
      </c>
      <c r="D10" s="5">
        <v>0.221</v>
      </c>
      <c r="E10" s="5">
        <f t="shared" si="0"/>
        <v>0.20933333333333334</v>
      </c>
      <c r="F10" s="18">
        <f t="shared" si="1"/>
        <v>0.6645299145299145</v>
      </c>
      <c r="G10" s="5">
        <f t="shared" si="2"/>
        <v>1.0214368964029708</v>
      </c>
    </row>
    <row r="11" spans="1:8">
      <c r="A11" s="5">
        <v>50</v>
      </c>
      <c r="B11" s="5">
        <v>0.29599999999999999</v>
      </c>
      <c r="C11" s="5">
        <v>0.27200000000000002</v>
      </c>
      <c r="D11" s="5">
        <v>0.23300000000000001</v>
      </c>
      <c r="E11" s="5">
        <f t="shared" si="0"/>
        <v>0.26700000000000002</v>
      </c>
      <c r="F11" s="18">
        <f t="shared" si="1"/>
        <v>0.57211538461538458</v>
      </c>
      <c r="G11" s="5">
        <f t="shared" si="2"/>
        <v>3.1796226191169277</v>
      </c>
    </row>
    <row r="12" spans="1:8">
      <c r="A12" s="5">
        <v>60</v>
      </c>
      <c r="B12" s="5">
        <v>0.85699999999999998</v>
      </c>
      <c r="C12" s="5">
        <v>0.81499999999999995</v>
      </c>
      <c r="D12" s="5">
        <v>0.81799999999999995</v>
      </c>
      <c r="E12" s="5">
        <f t="shared" si="0"/>
        <v>0.83</v>
      </c>
      <c r="F12" s="18">
        <f>(1.495-E12)/1.495</f>
        <v>0.44481605351170578</v>
      </c>
      <c r="G12" s="5">
        <f t="shared" si="2"/>
        <v>2.3430749027719981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6605-3AF4-4D38-A1B7-36821889CD71}">
  <dimension ref="A1:Q73"/>
  <sheetViews>
    <sheetView topLeftCell="A13" workbookViewId="0">
      <selection activeCell="J48" sqref="J48"/>
    </sheetView>
  </sheetViews>
  <sheetFormatPr defaultRowHeight="15"/>
  <cols>
    <col min="5" max="5" width="11.5703125" customWidth="1"/>
    <col min="6" max="6" width="15.28515625" customWidth="1"/>
    <col min="7" max="7" width="17" customWidth="1"/>
    <col min="14" max="14" width="11" customWidth="1"/>
    <col min="15" max="15" width="15.5703125" customWidth="1"/>
    <col min="16" max="16" width="17.28515625" customWidth="1"/>
  </cols>
  <sheetData>
    <row r="1" spans="1:17">
      <c r="A1" t="s">
        <v>58</v>
      </c>
    </row>
    <row r="2" spans="1:17">
      <c r="A2" s="17" t="s">
        <v>49</v>
      </c>
      <c r="B2" s="17"/>
      <c r="C2" s="17"/>
      <c r="D2" s="17"/>
      <c r="E2" s="17"/>
      <c r="F2" s="17"/>
      <c r="G2" s="17"/>
      <c r="H2" s="3"/>
      <c r="I2" s="3"/>
      <c r="J2" s="17" t="s">
        <v>50</v>
      </c>
      <c r="K2" s="17"/>
      <c r="L2" s="17"/>
      <c r="M2" s="17"/>
      <c r="N2" s="17"/>
      <c r="O2" s="17"/>
      <c r="P2" s="17"/>
      <c r="Q2" s="3"/>
    </row>
    <row r="3" spans="1:17">
      <c r="A3" s="3" t="s">
        <v>43</v>
      </c>
      <c r="B3" s="3" t="s">
        <v>3</v>
      </c>
      <c r="C3" s="3" t="s">
        <v>4</v>
      </c>
      <c r="D3" s="3" t="s">
        <v>5</v>
      </c>
      <c r="E3" s="2" t="s">
        <v>29</v>
      </c>
      <c r="F3" s="2" t="s">
        <v>45</v>
      </c>
      <c r="G3" s="3" t="s">
        <v>46</v>
      </c>
      <c r="H3" s="3"/>
      <c r="I3" s="3"/>
      <c r="J3" s="3" t="s">
        <v>43</v>
      </c>
      <c r="K3" s="3" t="s">
        <v>3</v>
      </c>
      <c r="L3" s="3" t="s">
        <v>4</v>
      </c>
      <c r="M3" s="3" t="s">
        <v>5</v>
      </c>
      <c r="N3" s="2" t="s">
        <v>29</v>
      </c>
      <c r="O3" s="2" t="s">
        <v>45</v>
      </c>
      <c r="P3" s="3" t="s">
        <v>46</v>
      </c>
      <c r="Q3" s="3"/>
    </row>
    <row r="4" spans="1:17">
      <c r="A4" s="3">
        <v>0</v>
      </c>
      <c r="B4" s="3">
        <v>0.32500000000000001</v>
      </c>
      <c r="C4" s="3">
        <v>0.32800000000000001</v>
      </c>
      <c r="D4" s="3">
        <v>0.34200000000000003</v>
      </c>
      <c r="E4" s="3">
        <f>AVERAGE(B4:D4)</f>
        <v>0.33166666666666672</v>
      </c>
      <c r="F4" s="3">
        <v>0</v>
      </c>
      <c r="G4" s="3">
        <v>0</v>
      </c>
      <c r="H4" s="3"/>
      <c r="I4" s="3"/>
      <c r="J4" s="3">
        <v>0</v>
      </c>
      <c r="K4" s="3">
        <v>0.60399999999999998</v>
      </c>
      <c r="L4" s="3"/>
      <c r="M4" s="3"/>
      <c r="N4" s="3">
        <v>0</v>
      </c>
      <c r="O4" s="3">
        <v>0</v>
      </c>
      <c r="P4" s="3">
        <v>0</v>
      </c>
      <c r="Q4" s="3"/>
    </row>
    <row r="5" spans="1:17">
      <c r="A5" s="3">
        <v>6</v>
      </c>
      <c r="B5" s="3">
        <v>0.18099999999999999</v>
      </c>
      <c r="C5" s="3">
        <v>0.189</v>
      </c>
      <c r="D5" s="3">
        <v>0.20499999999999999</v>
      </c>
      <c r="E5" s="3">
        <f t="shared" ref="E5:E12" si="0">AVERAGE(B5:D5)</f>
        <v>0.19166666666666665</v>
      </c>
      <c r="F5" s="16">
        <f>100*(0.332-E5)/0.332</f>
        <v>42.269076305220892</v>
      </c>
      <c r="G5" s="3">
        <f>STDEV(B5:D5)*100</f>
        <v>1.2220201853215569</v>
      </c>
      <c r="H5" s="3"/>
      <c r="I5" s="3"/>
      <c r="J5" s="3">
        <v>6</v>
      </c>
      <c r="K5" s="3">
        <v>0.33700000000000002</v>
      </c>
      <c r="L5" s="3">
        <v>0.33200000000000002</v>
      </c>
      <c r="M5" s="3">
        <v>0.33900000000000002</v>
      </c>
      <c r="N5" s="3">
        <f>AVERAGE(K5:M5)</f>
        <v>0.33600000000000002</v>
      </c>
      <c r="O5" s="16">
        <f>100*(0.604-N5)/0.604</f>
        <v>44.370860927152314</v>
      </c>
      <c r="P5" s="3">
        <f>STDEV(K5:M5)*100</f>
        <v>0.36055512754639923</v>
      </c>
      <c r="Q5" s="3"/>
    </row>
    <row r="6" spans="1:17">
      <c r="A6" s="3">
        <v>12</v>
      </c>
      <c r="B6" s="3">
        <v>0.12</v>
      </c>
      <c r="C6" s="3">
        <v>0.14499999999999999</v>
      </c>
      <c r="D6" s="3">
        <v>0.13200000000000001</v>
      </c>
      <c r="E6" s="3">
        <f t="shared" si="0"/>
        <v>0.13233333333333333</v>
      </c>
      <c r="F6" s="16">
        <f t="shared" ref="F6:F12" si="1">100*(0.332-E6)/0.332</f>
        <v>60.140562248995984</v>
      </c>
      <c r="G6" s="3">
        <f t="shared" ref="G6:G12" si="2">STDEV(B6:D6)*100</f>
        <v>1.2503332889007366</v>
      </c>
      <c r="H6" s="3"/>
      <c r="I6" s="3"/>
      <c r="J6" s="3">
        <v>12</v>
      </c>
      <c r="K6" s="3">
        <v>0.23</v>
      </c>
      <c r="L6" s="3">
        <v>0.27100000000000002</v>
      </c>
      <c r="M6" s="3">
        <v>0.27800000000000002</v>
      </c>
      <c r="N6" s="3">
        <f t="shared" ref="N6:N12" si="3">AVERAGE(K6:M6)</f>
        <v>0.25966666666666666</v>
      </c>
      <c r="O6" s="16">
        <f t="shared" ref="O6:O12" si="4">100*(0.604-N6)/0.604</f>
        <v>57.008830022075053</v>
      </c>
      <c r="P6" s="3">
        <f t="shared" ref="P6:P12" si="5">STDEV(K6:M6)*100</f>
        <v>2.5929391302792544</v>
      </c>
      <c r="Q6" s="3"/>
    </row>
    <row r="7" spans="1:17">
      <c r="A7" s="3">
        <v>18</v>
      </c>
      <c r="B7" s="3">
        <v>0.114</v>
      </c>
      <c r="C7" s="3">
        <v>9.4E-2</v>
      </c>
      <c r="D7" s="3">
        <v>0.104</v>
      </c>
      <c r="E7" s="3">
        <f t="shared" si="0"/>
        <v>0.104</v>
      </c>
      <c r="F7" s="16">
        <f t="shared" si="1"/>
        <v>68.674698795180731</v>
      </c>
      <c r="G7" s="3">
        <f t="shared" si="2"/>
        <v>1.0000000000000002</v>
      </c>
      <c r="H7" s="3"/>
      <c r="I7" s="3"/>
      <c r="J7" s="3">
        <v>18</v>
      </c>
      <c r="K7" s="3">
        <v>0.218</v>
      </c>
      <c r="L7" s="3">
        <v>0.19900000000000001</v>
      </c>
      <c r="M7" s="3">
        <v>0.20499999999999999</v>
      </c>
      <c r="N7" s="3">
        <f t="shared" si="3"/>
        <v>0.20733333333333334</v>
      </c>
      <c r="O7" s="16">
        <f t="shared" si="4"/>
        <v>65.673289183222963</v>
      </c>
      <c r="P7" s="3">
        <f t="shared" si="5"/>
        <v>0.97125348562223068</v>
      </c>
      <c r="Q7" s="3"/>
    </row>
    <row r="8" spans="1:17">
      <c r="A8" s="3">
        <v>24</v>
      </c>
      <c r="B8" s="3">
        <v>6.8000000000000005E-2</v>
      </c>
      <c r="C8" s="3">
        <v>0.10100000000000001</v>
      </c>
      <c r="D8" s="3">
        <v>0.10199999999999999</v>
      </c>
      <c r="E8" s="3">
        <f t="shared" si="0"/>
        <v>9.0333333333333335E-2</v>
      </c>
      <c r="F8" s="16">
        <f t="shared" si="1"/>
        <v>72.791164658634543</v>
      </c>
      <c r="G8" s="3">
        <f t="shared" si="2"/>
        <v>1.9347695814575245</v>
      </c>
      <c r="H8" s="3"/>
      <c r="I8" s="3"/>
      <c r="J8" s="3">
        <v>24</v>
      </c>
      <c r="K8" s="3">
        <v>0.16300000000000001</v>
      </c>
      <c r="L8" s="3">
        <v>0.161</v>
      </c>
      <c r="M8" s="3">
        <v>0.157</v>
      </c>
      <c r="N8" s="3">
        <f t="shared" si="3"/>
        <v>0.16033333333333333</v>
      </c>
      <c r="O8" s="16">
        <f t="shared" si="4"/>
        <v>73.454746136865339</v>
      </c>
      <c r="P8" s="3">
        <f t="shared" si="5"/>
        <v>0.30550504633038961</v>
      </c>
      <c r="Q8" s="3"/>
    </row>
    <row r="9" spans="1:17">
      <c r="A9" s="3">
        <v>30</v>
      </c>
      <c r="B9" s="3">
        <v>5.1999999999999998E-2</v>
      </c>
      <c r="C9" s="3">
        <v>9.1999999999999998E-2</v>
      </c>
      <c r="D9" s="3">
        <v>6.9000000000000006E-2</v>
      </c>
      <c r="E9" s="3">
        <f t="shared" si="0"/>
        <v>7.0999999999999994E-2</v>
      </c>
      <c r="F9" s="16">
        <f t="shared" si="1"/>
        <v>78.614457831325296</v>
      </c>
      <c r="G9" s="3">
        <f t="shared" si="2"/>
        <v>2.0074859899884725</v>
      </c>
      <c r="H9" s="3"/>
      <c r="I9" s="3"/>
      <c r="J9" s="3">
        <v>30</v>
      </c>
      <c r="K9" s="3">
        <v>0.108</v>
      </c>
      <c r="L9" s="3">
        <v>0.121</v>
      </c>
      <c r="M9" s="3">
        <v>0.11600000000000001</v>
      </c>
      <c r="N9" s="3">
        <f t="shared" si="3"/>
        <v>0.11499999999999999</v>
      </c>
      <c r="O9" s="16">
        <f t="shared" si="4"/>
        <v>80.960264900662253</v>
      </c>
      <c r="P9" s="3">
        <f t="shared" si="5"/>
        <v>0.65574385243019995</v>
      </c>
      <c r="Q9" s="3"/>
    </row>
    <row r="10" spans="1:17">
      <c r="A10" s="3">
        <v>36</v>
      </c>
      <c r="B10" s="3">
        <v>0.04</v>
      </c>
      <c r="C10" s="3">
        <v>7.9000000000000001E-2</v>
      </c>
      <c r="D10" s="3">
        <v>6.6000000000000003E-2</v>
      </c>
      <c r="E10" s="3">
        <f t="shared" si="0"/>
        <v>6.1666666666666668E-2</v>
      </c>
      <c r="F10" s="16">
        <f t="shared" si="1"/>
        <v>81.425702811244989</v>
      </c>
      <c r="G10" s="3">
        <f t="shared" si="2"/>
        <v>1.9857828011475329</v>
      </c>
      <c r="H10" s="3"/>
      <c r="I10" s="3"/>
      <c r="J10" s="3">
        <v>36</v>
      </c>
      <c r="K10" s="3">
        <v>7.8E-2</v>
      </c>
      <c r="L10" s="3">
        <v>6.7000000000000004E-2</v>
      </c>
      <c r="M10" s="3">
        <v>8.1000000000000003E-2</v>
      </c>
      <c r="N10" s="3">
        <f t="shared" si="3"/>
        <v>7.5333333333333349E-2</v>
      </c>
      <c r="O10" s="16">
        <f t="shared" si="4"/>
        <v>87.527593818984542</v>
      </c>
      <c r="P10" s="3">
        <f t="shared" si="5"/>
        <v>0.73711147958319923</v>
      </c>
      <c r="Q10" s="3"/>
    </row>
    <row r="11" spans="1:17">
      <c r="A11" s="3">
        <v>42</v>
      </c>
      <c r="B11" s="3">
        <v>5.3999999999999999E-2</v>
      </c>
      <c r="C11" s="3">
        <v>5.1999999999999998E-2</v>
      </c>
      <c r="D11" s="3">
        <v>4.5999999999999999E-2</v>
      </c>
      <c r="E11" s="3">
        <f t="shared" si="0"/>
        <v>5.0666666666666665E-2</v>
      </c>
      <c r="F11" s="16">
        <f t="shared" si="1"/>
        <v>84.738955823293168</v>
      </c>
      <c r="G11" s="3">
        <f t="shared" si="2"/>
        <v>0.41633319989322654</v>
      </c>
      <c r="H11" s="3"/>
      <c r="I11" s="3"/>
      <c r="J11" s="3">
        <v>42</v>
      </c>
      <c r="K11" s="3">
        <v>6.4000000000000001E-2</v>
      </c>
      <c r="L11" s="3">
        <v>7.6999999999999999E-2</v>
      </c>
      <c r="M11" s="3">
        <v>8.4000000000000005E-2</v>
      </c>
      <c r="N11" s="3">
        <f t="shared" si="3"/>
        <v>7.5000000000000011E-2</v>
      </c>
      <c r="O11" s="16">
        <f t="shared" si="4"/>
        <v>87.582781456953626</v>
      </c>
      <c r="P11" s="3">
        <f t="shared" si="5"/>
        <v>1.0148891565092082</v>
      </c>
      <c r="Q11" s="3"/>
    </row>
    <row r="12" spans="1:17">
      <c r="A12" s="3">
        <v>48</v>
      </c>
      <c r="B12" s="3">
        <v>5.2999999999999999E-2</v>
      </c>
      <c r="C12" s="3">
        <v>0.05</v>
      </c>
      <c r="D12" s="3">
        <v>5.1999999999999998E-2</v>
      </c>
      <c r="E12" s="3">
        <f t="shared" si="0"/>
        <v>5.1666666666666666E-2</v>
      </c>
      <c r="F12" s="16">
        <f t="shared" si="1"/>
        <v>84.43775100401605</v>
      </c>
      <c r="G12" s="3">
        <f t="shared" si="2"/>
        <v>0.15275252316519441</v>
      </c>
      <c r="H12" s="3"/>
      <c r="I12" s="3"/>
      <c r="J12" s="3">
        <v>48</v>
      </c>
      <c r="K12" s="3">
        <v>8.1000000000000003E-2</v>
      </c>
      <c r="L12" s="3">
        <v>7.1999999999999995E-2</v>
      </c>
      <c r="M12" s="3">
        <v>7.6999999999999999E-2</v>
      </c>
      <c r="N12" s="3">
        <f t="shared" si="3"/>
        <v>7.6666666666666661E-2</v>
      </c>
      <c r="O12" s="16">
        <f t="shared" si="4"/>
        <v>87.306843267108178</v>
      </c>
      <c r="P12" s="3">
        <f t="shared" si="5"/>
        <v>0.45092497528228986</v>
      </c>
      <c r="Q12" s="3"/>
    </row>
    <row r="13" spans="1:1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17" t="s">
        <v>51</v>
      </c>
      <c r="B14" s="17"/>
      <c r="C14" s="17"/>
      <c r="D14" s="17"/>
      <c r="E14" s="17"/>
      <c r="F14" s="17"/>
      <c r="G14" s="17"/>
      <c r="H14" s="3"/>
      <c r="I14" s="3"/>
      <c r="J14" s="17" t="s">
        <v>52</v>
      </c>
      <c r="K14" s="17"/>
      <c r="L14" s="17"/>
      <c r="M14" s="17"/>
      <c r="N14" s="17"/>
      <c r="O14" s="17"/>
      <c r="P14" s="17"/>
      <c r="Q14" s="3"/>
    </row>
    <row r="15" spans="1:17">
      <c r="A15" s="3" t="s">
        <v>43</v>
      </c>
      <c r="B15" s="3" t="s">
        <v>3</v>
      </c>
      <c r="C15" s="3" t="s">
        <v>4</v>
      </c>
      <c r="D15" s="3" t="s">
        <v>5</v>
      </c>
      <c r="E15" s="2" t="s">
        <v>29</v>
      </c>
      <c r="F15" s="2" t="s">
        <v>45</v>
      </c>
      <c r="G15" s="3" t="s">
        <v>46</v>
      </c>
      <c r="H15" s="3"/>
      <c r="I15" s="3"/>
      <c r="J15" s="3" t="s">
        <v>43</v>
      </c>
      <c r="K15" s="3" t="s">
        <v>3</v>
      </c>
      <c r="L15" s="3" t="s">
        <v>4</v>
      </c>
      <c r="M15" s="3" t="s">
        <v>5</v>
      </c>
      <c r="N15" s="2" t="s">
        <v>29</v>
      </c>
      <c r="O15" s="2" t="s">
        <v>45</v>
      </c>
      <c r="P15" s="3" t="s">
        <v>46</v>
      </c>
      <c r="Q15" s="3"/>
    </row>
    <row r="16" spans="1:17">
      <c r="A16" s="3">
        <v>0</v>
      </c>
      <c r="B16" s="3">
        <v>1.167</v>
      </c>
      <c r="C16" s="3"/>
      <c r="D16" s="3"/>
      <c r="E16" s="3"/>
      <c r="F16" s="3">
        <v>0</v>
      </c>
      <c r="G16" s="3">
        <v>0</v>
      </c>
      <c r="H16" s="3"/>
      <c r="I16" s="3"/>
      <c r="J16" s="3">
        <v>0</v>
      </c>
      <c r="K16" s="3">
        <v>0.495</v>
      </c>
      <c r="L16" s="3"/>
      <c r="M16" s="3"/>
      <c r="N16" s="3"/>
      <c r="O16" s="3">
        <v>0</v>
      </c>
      <c r="P16" s="3">
        <v>0</v>
      </c>
      <c r="Q16" s="3"/>
    </row>
    <row r="17" spans="1:17">
      <c r="A17" s="3">
        <v>6</v>
      </c>
      <c r="B17" s="3">
        <v>0.80100000000000005</v>
      </c>
      <c r="C17" s="3">
        <v>0.78400000000000003</v>
      </c>
      <c r="D17" s="3">
        <v>0.82599999999999996</v>
      </c>
      <c r="E17" s="3">
        <f>AVERAGE(B17:D17)</f>
        <v>0.80366666666666664</v>
      </c>
      <c r="F17" s="16">
        <f>100*(1.167-E17)/1.167</f>
        <v>31.133961725221372</v>
      </c>
      <c r="G17" s="3">
        <f>STDEV(B17:D17)*100</f>
        <v>2.1126602503321061</v>
      </c>
      <c r="H17" s="3"/>
      <c r="I17" s="3"/>
      <c r="J17" s="3">
        <v>6</v>
      </c>
      <c r="K17" s="3">
        <v>0.33300000000000002</v>
      </c>
      <c r="L17" s="3">
        <v>0.33500000000000002</v>
      </c>
      <c r="M17" s="3">
        <v>0.35799999999999998</v>
      </c>
      <c r="N17" s="3">
        <f>AVERAGE(K17:M17)</f>
        <v>0.34200000000000003</v>
      </c>
      <c r="O17" s="16">
        <f>100*(0.495-N17)/0.495</f>
        <v>30.909090909090903</v>
      </c>
      <c r="P17" s="3">
        <f>STDEV(K17:M17)*100</f>
        <v>1.3892443989449785</v>
      </c>
      <c r="Q17" s="3"/>
    </row>
    <row r="18" spans="1:17">
      <c r="A18" s="3">
        <v>12</v>
      </c>
      <c r="B18" s="3">
        <v>0.65</v>
      </c>
      <c r="C18" s="3">
        <v>0.70299999999999996</v>
      </c>
      <c r="D18" s="3">
        <v>0.69899999999999995</v>
      </c>
      <c r="E18" s="3">
        <f t="shared" ref="E18:E24" si="6">AVERAGE(B18:D18)</f>
        <v>0.68400000000000005</v>
      </c>
      <c r="F18" s="16">
        <f t="shared" ref="F18:F24" si="7">100*(1.167-E18)/1.167</f>
        <v>41.388174807197942</v>
      </c>
      <c r="G18" s="3">
        <f t="shared" ref="G18:G24" si="8">STDEV(B18:D18)*100</f>
        <v>2.9512709126747376</v>
      </c>
      <c r="H18" s="3"/>
      <c r="I18" s="3"/>
      <c r="J18" s="3">
        <v>12</v>
      </c>
      <c r="K18" s="3">
        <v>0.30099999999999999</v>
      </c>
      <c r="L18" s="3">
        <v>0.29499999999999998</v>
      </c>
      <c r="M18" s="3">
        <v>0.30599999999999999</v>
      </c>
      <c r="N18" s="3">
        <f t="shared" ref="N18:N24" si="9">AVERAGE(K18:M18)</f>
        <v>0.30066666666666664</v>
      </c>
      <c r="O18" s="16">
        <f t="shared" ref="O18:O24" si="10">100*(0.495-N18)/0.495</f>
        <v>39.259259259259267</v>
      </c>
      <c r="P18" s="3">
        <f t="shared" ref="P18:P24" si="11">STDEV(K18:M18)*100</f>
        <v>0.5507570547286107</v>
      </c>
      <c r="Q18" s="3"/>
    </row>
    <row r="19" spans="1:17">
      <c r="A19" s="3">
        <v>18</v>
      </c>
      <c r="B19" s="3">
        <v>0.44700000000000001</v>
      </c>
      <c r="C19" s="3">
        <v>0.502</v>
      </c>
      <c r="D19" s="3">
        <v>0.48799999999999999</v>
      </c>
      <c r="E19" s="3">
        <f t="shared" si="6"/>
        <v>0.47900000000000004</v>
      </c>
      <c r="F19" s="16">
        <f t="shared" si="7"/>
        <v>58.954584404455865</v>
      </c>
      <c r="G19" s="3">
        <f t="shared" si="8"/>
        <v>2.85832118559129</v>
      </c>
      <c r="H19" s="3"/>
      <c r="I19" s="3"/>
      <c r="J19" s="3">
        <v>18</v>
      </c>
      <c r="K19" s="3">
        <v>0.26</v>
      </c>
      <c r="L19" s="3">
        <v>0.29099999999999998</v>
      </c>
      <c r="M19" s="3">
        <v>0.27200000000000002</v>
      </c>
      <c r="N19" s="3">
        <f t="shared" si="9"/>
        <v>0.27433333333333332</v>
      </c>
      <c r="O19" s="16">
        <f t="shared" si="10"/>
        <v>44.579124579124581</v>
      </c>
      <c r="P19" s="3">
        <f t="shared" si="11"/>
        <v>1.5631165450257791</v>
      </c>
      <c r="Q19" s="3"/>
    </row>
    <row r="20" spans="1:17">
      <c r="A20" s="3">
        <v>24</v>
      </c>
      <c r="B20" s="3">
        <v>0.42099999999999999</v>
      </c>
      <c r="C20" s="3">
        <v>0.46200000000000002</v>
      </c>
      <c r="D20" s="3">
        <v>0.44900000000000001</v>
      </c>
      <c r="E20" s="3">
        <f t="shared" si="6"/>
        <v>0.44400000000000001</v>
      </c>
      <c r="F20" s="16">
        <f t="shared" si="7"/>
        <v>61.953727506426745</v>
      </c>
      <c r="G20" s="3">
        <f t="shared" si="8"/>
        <v>2.0952326839756985</v>
      </c>
      <c r="H20" s="3"/>
      <c r="I20" s="3"/>
      <c r="J20" s="3">
        <v>24</v>
      </c>
      <c r="K20" s="3">
        <v>0.224</v>
      </c>
      <c r="L20" s="3">
        <v>0.221</v>
      </c>
      <c r="M20" s="3">
        <v>0.218</v>
      </c>
      <c r="N20" s="3">
        <f t="shared" si="9"/>
        <v>0.221</v>
      </c>
      <c r="O20" s="16">
        <f t="shared" si="10"/>
        <v>55.353535353535356</v>
      </c>
      <c r="P20" s="3">
        <f t="shared" si="11"/>
        <v>0.30000000000000027</v>
      </c>
      <c r="Q20" s="3"/>
    </row>
    <row r="21" spans="1:17">
      <c r="A21" s="3">
        <v>30</v>
      </c>
      <c r="B21" s="3">
        <v>0.28599999999999998</v>
      </c>
      <c r="C21" s="3">
        <v>0.25600000000000001</v>
      </c>
      <c r="D21" s="3">
        <v>0.25700000000000001</v>
      </c>
      <c r="E21" s="3">
        <f t="shared" si="6"/>
        <v>0.26633333333333337</v>
      </c>
      <c r="F21" s="16">
        <f t="shared" si="7"/>
        <v>77.177949157383608</v>
      </c>
      <c r="G21" s="3">
        <f t="shared" si="8"/>
        <v>1.7039170558842729</v>
      </c>
      <c r="H21" s="3"/>
      <c r="I21" s="3"/>
      <c r="J21" s="3">
        <v>30</v>
      </c>
      <c r="K21" s="3">
        <v>0.19700000000000001</v>
      </c>
      <c r="L21" s="3">
        <v>0.185</v>
      </c>
      <c r="M21" s="3">
        <v>0.159</v>
      </c>
      <c r="N21" s="3">
        <f t="shared" si="9"/>
        <v>0.18033333333333335</v>
      </c>
      <c r="O21" s="16">
        <f t="shared" si="10"/>
        <v>63.569023569023564</v>
      </c>
      <c r="P21" s="3">
        <f t="shared" si="11"/>
        <v>1.9425069712444625</v>
      </c>
      <c r="Q21" s="3"/>
    </row>
    <row r="22" spans="1:17">
      <c r="A22" s="3">
        <v>36</v>
      </c>
      <c r="B22" s="3">
        <v>0.24099999999999999</v>
      </c>
      <c r="C22" s="3">
        <v>0.215</v>
      </c>
      <c r="D22" s="3">
        <v>0.20399999999999999</v>
      </c>
      <c r="E22" s="3">
        <f t="shared" si="6"/>
        <v>0.21999999999999997</v>
      </c>
      <c r="F22" s="16">
        <f t="shared" si="7"/>
        <v>81.148243359040279</v>
      </c>
      <c r="G22" s="3">
        <f t="shared" si="8"/>
        <v>1.9000000000000004</v>
      </c>
      <c r="H22" s="3"/>
      <c r="I22" s="3"/>
      <c r="J22" s="3">
        <v>36</v>
      </c>
      <c r="K22" s="3">
        <v>0.157</v>
      </c>
      <c r="L22" s="3">
        <v>0.13600000000000001</v>
      </c>
      <c r="M22" s="3">
        <v>0.14799999999999999</v>
      </c>
      <c r="N22" s="3">
        <f t="shared" si="9"/>
        <v>0.14700000000000002</v>
      </c>
      <c r="O22" s="16">
        <f t="shared" si="10"/>
        <v>70.303030303030297</v>
      </c>
      <c r="P22" s="3">
        <f t="shared" si="11"/>
        <v>1.0535653752852734</v>
      </c>
      <c r="Q22" s="3"/>
    </row>
    <row r="23" spans="1:17">
      <c r="A23" s="3">
        <v>42</v>
      </c>
      <c r="B23" s="3">
        <v>0.14099999999999999</v>
      </c>
      <c r="C23" s="3">
        <v>0.13800000000000001</v>
      </c>
      <c r="D23" s="3">
        <v>0.161</v>
      </c>
      <c r="E23" s="3">
        <f t="shared" si="6"/>
        <v>0.1466666666666667</v>
      </c>
      <c r="F23" s="16">
        <f t="shared" si="7"/>
        <v>87.432162239360181</v>
      </c>
      <c r="G23" s="3">
        <f t="shared" si="8"/>
        <v>1.2503332889007368</v>
      </c>
      <c r="H23" s="3"/>
      <c r="I23" s="3"/>
      <c r="J23" s="3">
        <v>42</v>
      </c>
      <c r="K23" s="3">
        <v>9.4E-2</v>
      </c>
      <c r="L23" s="3">
        <v>9.7000000000000003E-2</v>
      </c>
      <c r="M23" s="3">
        <v>8.6999999999999994E-2</v>
      </c>
      <c r="N23" s="3">
        <f t="shared" si="9"/>
        <v>9.2666666666666675E-2</v>
      </c>
      <c r="O23" s="16">
        <f t="shared" si="10"/>
        <v>81.279461279461287</v>
      </c>
      <c r="P23" s="3">
        <f t="shared" si="11"/>
        <v>0.51316014394468878</v>
      </c>
      <c r="Q23" s="3"/>
    </row>
    <row r="24" spans="1:17">
      <c r="A24" s="3">
        <v>48</v>
      </c>
      <c r="B24" s="3">
        <v>0.156</v>
      </c>
      <c r="C24" s="3">
        <v>0.156</v>
      </c>
      <c r="D24" s="3">
        <v>0.127</v>
      </c>
      <c r="E24" s="3">
        <f t="shared" si="6"/>
        <v>0.14633333333333334</v>
      </c>
      <c r="F24" s="16">
        <f t="shared" si="7"/>
        <v>87.460725506997989</v>
      </c>
      <c r="G24" s="3">
        <f t="shared" si="8"/>
        <v>1.6743157806499147</v>
      </c>
      <c r="H24" s="3"/>
      <c r="I24" s="3"/>
      <c r="J24" s="3">
        <v>48</v>
      </c>
      <c r="K24" s="3">
        <v>0.10299999999999999</v>
      </c>
      <c r="L24" s="3">
        <v>6.2E-2</v>
      </c>
      <c r="M24" s="3">
        <v>8.3000000000000004E-2</v>
      </c>
      <c r="N24" s="3">
        <f t="shared" si="9"/>
        <v>8.2666666666666666E-2</v>
      </c>
      <c r="O24" s="16">
        <f t="shared" si="10"/>
        <v>83.299663299663308</v>
      </c>
      <c r="P24" s="3">
        <f t="shared" si="11"/>
        <v>2.0502032419575706</v>
      </c>
      <c r="Q24" s="3"/>
    </row>
    <row r="25" spans="1: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17" t="s">
        <v>53</v>
      </c>
      <c r="B26" s="17"/>
      <c r="C26" s="17"/>
      <c r="D26" s="17"/>
      <c r="E26" s="17"/>
      <c r="F26" s="17"/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3" t="s">
        <v>43</v>
      </c>
      <c r="B27" s="3" t="s">
        <v>3</v>
      </c>
      <c r="C27" s="3" t="s">
        <v>4</v>
      </c>
      <c r="D27" s="3" t="s">
        <v>5</v>
      </c>
      <c r="E27" s="2" t="s">
        <v>29</v>
      </c>
      <c r="F27" s="2" t="s">
        <v>45</v>
      </c>
      <c r="G27" s="3" t="s">
        <v>46</v>
      </c>
      <c r="H27" s="3"/>
      <c r="I27" s="3"/>
      <c r="J27" s="17" t="s">
        <v>54</v>
      </c>
      <c r="K27" s="17"/>
      <c r="L27" s="17"/>
      <c r="M27" s="17"/>
      <c r="N27" s="17"/>
      <c r="O27" s="17"/>
      <c r="P27" s="17"/>
      <c r="Q27" s="3"/>
    </row>
    <row r="28" spans="1:17">
      <c r="A28" s="3">
        <v>0</v>
      </c>
      <c r="B28" s="3">
        <v>0.73499999999999999</v>
      </c>
      <c r="C28" s="3"/>
      <c r="D28" s="3"/>
      <c r="E28" s="3"/>
      <c r="F28" s="3">
        <v>0</v>
      </c>
      <c r="G28" s="3">
        <v>0</v>
      </c>
      <c r="H28" s="3"/>
      <c r="I28" s="3"/>
      <c r="J28" s="3" t="s">
        <v>43</v>
      </c>
      <c r="K28" s="3" t="s">
        <v>3</v>
      </c>
      <c r="L28" s="3" t="s">
        <v>4</v>
      </c>
      <c r="M28" s="3" t="s">
        <v>5</v>
      </c>
      <c r="N28" s="2" t="s">
        <v>29</v>
      </c>
      <c r="O28" s="2" t="s">
        <v>45</v>
      </c>
      <c r="P28" s="3" t="s">
        <v>46</v>
      </c>
      <c r="Q28" s="3"/>
    </row>
    <row r="29" spans="1:17">
      <c r="A29" s="3">
        <v>6</v>
      </c>
      <c r="B29" s="3">
        <v>0.53500000000000003</v>
      </c>
      <c r="C29" s="3">
        <v>0.55000000000000004</v>
      </c>
      <c r="D29" s="3">
        <v>0.53300000000000003</v>
      </c>
      <c r="E29" s="3">
        <f>AVERAGE(B29:D29)</f>
        <v>0.53933333333333333</v>
      </c>
      <c r="F29" s="16">
        <f>100*(0.735-E29)/0.735</f>
        <v>26.621315192743765</v>
      </c>
      <c r="G29" s="3">
        <f>STDEV(B29:D29)*100</f>
        <v>0.92915732431775777</v>
      </c>
      <c r="H29" s="3"/>
      <c r="I29" s="3"/>
      <c r="J29" s="3">
        <v>0</v>
      </c>
      <c r="K29" s="3">
        <v>0.97899999999999998</v>
      </c>
      <c r="L29" s="3"/>
      <c r="M29" s="3"/>
      <c r="N29" s="3"/>
      <c r="O29" s="3">
        <v>0</v>
      </c>
      <c r="P29" s="3">
        <v>0</v>
      </c>
      <c r="Q29" s="3"/>
    </row>
    <row r="30" spans="1:17">
      <c r="A30" s="3">
        <v>12</v>
      </c>
      <c r="B30" s="3">
        <v>0.48099999999999998</v>
      </c>
      <c r="C30" s="3">
        <v>0.46700000000000003</v>
      </c>
      <c r="D30" s="3">
        <v>0.47099999999999997</v>
      </c>
      <c r="E30" s="3">
        <f t="shared" ref="E30:E36" si="12">AVERAGE(B30:D30)</f>
        <v>0.47300000000000003</v>
      </c>
      <c r="F30" s="16">
        <f t="shared" ref="F30:F36" si="13">100*(0.735-E30)/0.735</f>
        <v>35.646258503401356</v>
      </c>
      <c r="G30" s="3">
        <f t="shared" ref="G30:G36" si="14">STDEV(B30:D30)*100</f>
        <v>0.72111025509279614</v>
      </c>
      <c r="H30" s="3"/>
      <c r="I30" s="3"/>
      <c r="J30" s="3">
        <v>6</v>
      </c>
      <c r="K30" s="3">
        <v>0.79200000000000004</v>
      </c>
      <c r="L30" s="3">
        <v>0.77700000000000002</v>
      </c>
      <c r="M30" s="3">
        <v>0.86</v>
      </c>
      <c r="N30" s="3">
        <f>AVERAGE(K30:M30)</f>
        <v>0.80966666666666665</v>
      </c>
      <c r="O30" s="16">
        <f>100*(0.979-N30)/0.979</f>
        <v>17.296561116785835</v>
      </c>
      <c r="P30" s="3">
        <f>STDEV(K30:M30)*100</f>
        <v>4.4230457078051222</v>
      </c>
      <c r="Q30" s="3"/>
    </row>
    <row r="31" spans="1:17">
      <c r="A31" s="3">
        <v>18</v>
      </c>
      <c r="B31" s="3">
        <v>0.35399999999999998</v>
      </c>
      <c r="C31" s="3">
        <v>0.39800000000000002</v>
      </c>
      <c r="D31" s="3">
        <v>0.34799999999999998</v>
      </c>
      <c r="E31" s="3">
        <f t="shared" si="12"/>
        <v>0.3666666666666667</v>
      </c>
      <c r="F31" s="16">
        <f t="shared" si="13"/>
        <v>50.113378684807252</v>
      </c>
      <c r="G31" s="3">
        <f t="shared" si="14"/>
        <v>2.7300793639257717</v>
      </c>
      <c r="H31" s="3"/>
      <c r="I31" s="3"/>
      <c r="J31" s="3">
        <v>12</v>
      </c>
      <c r="K31" s="3">
        <v>0.66400000000000003</v>
      </c>
      <c r="L31" s="3">
        <v>0.67900000000000005</v>
      </c>
      <c r="M31" s="3">
        <v>0.63100000000000001</v>
      </c>
      <c r="N31" s="3">
        <f t="shared" ref="N31:N37" si="15">AVERAGE(K31:M31)</f>
        <v>0.65800000000000003</v>
      </c>
      <c r="O31" s="16">
        <f t="shared" ref="O31:O37" si="16">100*(0.979-N31)/0.979</f>
        <v>32.788559754851882</v>
      </c>
      <c r="P31" s="3">
        <f t="shared" ref="P31:P37" si="17">STDEV(K31:M31)*100</f>
        <v>2.4556058315617371</v>
      </c>
      <c r="Q31" s="3"/>
    </row>
    <row r="32" spans="1:17">
      <c r="A32" s="3">
        <v>24</v>
      </c>
      <c r="B32" s="3">
        <v>0.312</v>
      </c>
      <c r="C32" s="3">
        <v>0.32900000000000001</v>
      </c>
      <c r="D32" s="3">
        <v>0.313</v>
      </c>
      <c r="E32" s="3">
        <f t="shared" si="12"/>
        <v>0.318</v>
      </c>
      <c r="F32" s="16">
        <f t="shared" si="13"/>
        <v>56.734693877551017</v>
      </c>
      <c r="G32" s="3">
        <f t="shared" si="14"/>
        <v>0.95393920141694655</v>
      </c>
      <c r="H32" s="3"/>
      <c r="I32" s="3"/>
      <c r="J32" s="3">
        <v>18</v>
      </c>
      <c r="K32" s="3">
        <v>0.52</v>
      </c>
      <c r="L32" s="3">
        <v>0.53300000000000003</v>
      </c>
      <c r="M32" s="3">
        <v>0.57999999999999996</v>
      </c>
      <c r="N32" s="3">
        <f t="shared" si="15"/>
        <v>0.54433333333333334</v>
      </c>
      <c r="O32" s="16">
        <f t="shared" si="16"/>
        <v>44.39904664623765</v>
      </c>
      <c r="P32" s="3">
        <f t="shared" si="17"/>
        <v>3.1564748269760226</v>
      </c>
      <c r="Q32" s="3"/>
    </row>
    <row r="33" spans="1:17">
      <c r="A33" s="3">
        <v>30</v>
      </c>
      <c r="B33" s="3">
        <v>0.21199999999999999</v>
      </c>
      <c r="C33" s="3">
        <v>0.22800000000000001</v>
      </c>
      <c r="D33" s="3">
        <v>0.221</v>
      </c>
      <c r="E33" s="3">
        <f t="shared" si="12"/>
        <v>0.22033333333333335</v>
      </c>
      <c r="F33" s="16">
        <f t="shared" si="13"/>
        <v>70.022675736961446</v>
      </c>
      <c r="G33" s="3">
        <f t="shared" si="14"/>
        <v>0.80208062770106492</v>
      </c>
      <c r="H33" s="3"/>
      <c r="I33" s="3"/>
      <c r="J33" s="3">
        <v>24</v>
      </c>
      <c r="K33" s="3">
        <v>0.504</v>
      </c>
      <c r="L33" s="3">
        <v>0.502</v>
      </c>
      <c r="M33" s="3">
        <v>0.46700000000000003</v>
      </c>
      <c r="N33" s="3">
        <f t="shared" si="15"/>
        <v>0.49100000000000005</v>
      </c>
      <c r="O33" s="16">
        <f t="shared" si="16"/>
        <v>49.846782431052084</v>
      </c>
      <c r="P33" s="3">
        <f t="shared" si="17"/>
        <v>2.0808652046684797</v>
      </c>
      <c r="Q33" s="3"/>
    </row>
    <row r="34" spans="1:17">
      <c r="A34" s="3">
        <v>36</v>
      </c>
      <c r="B34" s="3">
        <v>0.188</v>
      </c>
      <c r="C34" s="3">
        <v>0.19500000000000001</v>
      </c>
      <c r="D34" s="3">
        <v>0.23200000000000001</v>
      </c>
      <c r="E34" s="3">
        <f t="shared" si="12"/>
        <v>0.20499999999999999</v>
      </c>
      <c r="F34" s="16">
        <f t="shared" si="13"/>
        <v>72.10884353741497</v>
      </c>
      <c r="G34" s="3">
        <f t="shared" si="14"/>
        <v>2.3643180835073783</v>
      </c>
      <c r="H34" s="3"/>
      <c r="I34" s="3"/>
      <c r="J34" s="3">
        <v>30</v>
      </c>
      <c r="K34" s="3">
        <v>0.39100000000000001</v>
      </c>
      <c r="L34" s="3">
        <v>0.39</v>
      </c>
      <c r="M34" s="3">
        <v>0.41699999999999998</v>
      </c>
      <c r="N34" s="3">
        <f t="shared" si="15"/>
        <v>0.39933333333333332</v>
      </c>
      <c r="O34" s="16">
        <f t="shared" si="16"/>
        <v>59.210078311201912</v>
      </c>
      <c r="P34" s="3">
        <f t="shared" si="17"/>
        <v>1.5307950004273361</v>
      </c>
      <c r="Q34" s="3"/>
    </row>
    <row r="35" spans="1:17">
      <c r="A35" s="3">
        <v>42</v>
      </c>
      <c r="B35" s="3">
        <v>0.191</v>
      </c>
      <c r="C35" s="3">
        <v>0.221</v>
      </c>
      <c r="D35" s="3">
        <v>0.17699999999999999</v>
      </c>
      <c r="E35" s="3">
        <f t="shared" si="12"/>
        <v>0.19633333333333333</v>
      </c>
      <c r="F35" s="16">
        <f t="shared" si="13"/>
        <v>73.287981859410422</v>
      </c>
      <c r="G35" s="3">
        <f t="shared" si="14"/>
        <v>2.2479620400116489</v>
      </c>
      <c r="H35" s="3"/>
      <c r="I35" s="3"/>
      <c r="J35" s="3">
        <v>36</v>
      </c>
      <c r="K35" s="3">
        <v>0.34</v>
      </c>
      <c r="L35" s="3">
        <v>0.38</v>
      </c>
      <c r="M35" s="3">
        <v>0.36099999999999999</v>
      </c>
      <c r="N35" s="3">
        <f t="shared" si="15"/>
        <v>0.36033333333333334</v>
      </c>
      <c r="O35" s="16">
        <f t="shared" si="16"/>
        <v>63.193735103847466</v>
      </c>
      <c r="P35" s="3">
        <f t="shared" si="17"/>
        <v>2.0008331597945217</v>
      </c>
      <c r="Q35" s="3"/>
    </row>
    <row r="36" spans="1:17">
      <c r="A36" s="3">
        <v>48</v>
      </c>
      <c r="B36" s="3">
        <v>0.19900000000000001</v>
      </c>
      <c r="C36" s="3">
        <v>0.188</v>
      </c>
      <c r="D36" s="3">
        <v>0.19900000000000001</v>
      </c>
      <c r="E36" s="3">
        <f t="shared" si="12"/>
        <v>0.19533333333333336</v>
      </c>
      <c r="F36" s="16">
        <f t="shared" si="13"/>
        <v>73.424036281179127</v>
      </c>
      <c r="G36" s="3">
        <f t="shared" si="14"/>
        <v>0.63508529610858888</v>
      </c>
      <c r="H36" s="3"/>
      <c r="I36" s="3"/>
      <c r="J36" s="3">
        <v>42</v>
      </c>
      <c r="K36" s="3">
        <v>0.28100000000000003</v>
      </c>
      <c r="L36" s="3">
        <v>0.33</v>
      </c>
      <c r="M36" s="3">
        <v>0.30299999999999999</v>
      </c>
      <c r="N36" s="3">
        <f t="shared" si="15"/>
        <v>0.30466666666666664</v>
      </c>
      <c r="O36" s="16">
        <f t="shared" si="16"/>
        <v>68.879809329247536</v>
      </c>
      <c r="P36" s="3">
        <f t="shared" si="17"/>
        <v>2.4542480178933284</v>
      </c>
      <c r="Q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>
        <v>48</v>
      </c>
      <c r="K37" s="3">
        <v>0.29399999999999998</v>
      </c>
      <c r="L37" s="3">
        <v>0.32900000000000001</v>
      </c>
      <c r="M37" s="3">
        <v>0.29299999999999998</v>
      </c>
      <c r="N37" s="3">
        <f t="shared" si="15"/>
        <v>0.30533333333333329</v>
      </c>
      <c r="O37" s="16">
        <f t="shared" si="16"/>
        <v>68.81171263193734</v>
      </c>
      <c r="P37" s="3">
        <f t="shared" si="17"/>
        <v>2.0502032419575724</v>
      </c>
      <c r="Q37" s="3"/>
    </row>
    <row r="38" spans="1:17">
      <c r="A38" s="17" t="s">
        <v>55</v>
      </c>
      <c r="B38" s="17"/>
      <c r="C38" s="17"/>
      <c r="D38" s="17"/>
      <c r="E38" s="17"/>
      <c r="F38" s="17"/>
      <c r="G38" s="17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3" t="s">
        <v>43</v>
      </c>
      <c r="B39" s="3" t="s">
        <v>3</v>
      </c>
      <c r="C39" s="3" t="s">
        <v>4</v>
      </c>
      <c r="D39" s="3" t="s">
        <v>5</v>
      </c>
      <c r="E39" s="2" t="s">
        <v>29</v>
      </c>
      <c r="F39" s="2" t="s">
        <v>45</v>
      </c>
      <c r="G39" s="3" t="s">
        <v>46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3">
        <v>0</v>
      </c>
      <c r="B40" s="3"/>
      <c r="C40" s="3">
        <v>0.63300000000000001</v>
      </c>
      <c r="D40" s="3"/>
      <c r="E40" s="3"/>
      <c r="F40" s="3">
        <v>0</v>
      </c>
      <c r="G40" s="3"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3">
        <v>6</v>
      </c>
      <c r="B41" s="3">
        <v>0.49199999999999999</v>
      </c>
      <c r="C41" s="3">
        <v>0.47899999999999998</v>
      </c>
      <c r="D41" s="3">
        <v>0.51900000000000002</v>
      </c>
      <c r="E41" s="3">
        <f>AVERAGE(B41:D41)</f>
        <v>0.49666666666666665</v>
      </c>
      <c r="F41" s="16">
        <f>100*(0.633-E41)/0.633</f>
        <v>21.537651395471304</v>
      </c>
      <c r="G41" s="3">
        <f>STDEV(B41:D41)*100</f>
        <v>2.0404247923737207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3">
        <v>12</v>
      </c>
      <c r="B42" s="3">
        <v>0.40100000000000002</v>
      </c>
      <c r="C42" s="3">
        <v>0.44500000000000001</v>
      </c>
      <c r="D42" s="3">
        <v>0.41399999999999998</v>
      </c>
      <c r="E42" s="3">
        <f t="shared" ref="E42:E48" si="18">AVERAGE(B42:D42)</f>
        <v>0.42</v>
      </c>
      <c r="F42" s="16">
        <f t="shared" ref="F42:F48" si="19">100*(0.633-E42)/0.633</f>
        <v>33.649289099526065</v>
      </c>
      <c r="G42" s="3">
        <f t="shared" ref="G42:G48" si="20">STDEV(B42:D42)*100</f>
        <v>2.2605309110914629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A43" s="3">
        <v>18</v>
      </c>
      <c r="B43" s="3">
        <v>0.378</v>
      </c>
      <c r="C43" s="3">
        <v>0.39600000000000002</v>
      </c>
      <c r="D43" s="3">
        <v>0.36199999999999999</v>
      </c>
      <c r="E43" s="3">
        <f t="shared" si="18"/>
        <v>0.37866666666666671</v>
      </c>
      <c r="F43" s="16">
        <f t="shared" si="19"/>
        <v>40.179041600842545</v>
      </c>
      <c r="G43" s="3">
        <f t="shared" si="20"/>
        <v>1.7009801096230779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>
        <v>24</v>
      </c>
      <c r="B44" s="3">
        <v>0.30299999999999999</v>
      </c>
      <c r="C44" s="3">
        <v>0.29699999999999999</v>
      </c>
      <c r="D44" s="3">
        <v>0.28799999999999998</v>
      </c>
      <c r="E44" s="3">
        <f t="shared" si="18"/>
        <v>0.29599999999999999</v>
      </c>
      <c r="F44" s="16">
        <f t="shared" si="19"/>
        <v>53.23854660347552</v>
      </c>
      <c r="G44" s="3">
        <f t="shared" si="20"/>
        <v>0.75498344352707569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A45" s="3">
        <v>30</v>
      </c>
      <c r="B45" s="3">
        <v>0.23400000000000001</v>
      </c>
      <c r="C45" s="3">
        <v>0.25600000000000001</v>
      </c>
      <c r="D45" s="3">
        <v>0.25900000000000001</v>
      </c>
      <c r="E45" s="3">
        <f t="shared" si="18"/>
        <v>0.24966666666666668</v>
      </c>
      <c r="F45" s="16">
        <f t="shared" si="19"/>
        <v>60.558188520273823</v>
      </c>
      <c r="G45" s="3">
        <f t="shared" si="20"/>
        <v>1.3650396819628843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>
      <c r="A46" s="3">
        <v>36</v>
      </c>
      <c r="B46" s="3">
        <v>0.26800000000000002</v>
      </c>
      <c r="C46" s="3">
        <v>0.219</v>
      </c>
      <c r="D46" s="3">
        <v>0.21</v>
      </c>
      <c r="E46" s="3">
        <f t="shared" si="18"/>
        <v>0.23233333333333331</v>
      </c>
      <c r="F46" s="16">
        <f t="shared" si="19"/>
        <v>63.296471827277522</v>
      </c>
      <c r="G46" s="3">
        <f t="shared" si="20"/>
        <v>3.1214312956292036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>
      <c r="A47" s="3">
        <v>42</v>
      </c>
      <c r="B47" s="3">
        <v>0.21</v>
      </c>
      <c r="C47" s="3">
        <v>0.23799999999999999</v>
      </c>
      <c r="D47" s="3">
        <v>0.24399999999999999</v>
      </c>
      <c r="E47" s="3">
        <f t="shared" si="18"/>
        <v>0.23066666666666666</v>
      </c>
      <c r="F47" s="16">
        <f t="shared" si="19"/>
        <v>63.559768299104796</v>
      </c>
      <c r="G47" s="3">
        <f t="shared" si="20"/>
        <v>1.8147543451754935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>
      <c r="A48" s="3">
        <v>48</v>
      </c>
      <c r="B48" s="3">
        <v>0.23300000000000001</v>
      </c>
      <c r="C48" s="3">
        <v>0.19500000000000001</v>
      </c>
      <c r="D48" s="3">
        <v>0.25900000000000001</v>
      </c>
      <c r="E48" s="3">
        <f t="shared" si="18"/>
        <v>0.22900000000000001</v>
      </c>
      <c r="F48" s="16">
        <f t="shared" si="19"/>
        <v>63.823064770932078</v>
      </c>
      <c r="G48" s="3">
        <f t="shared" si="20"/>
        <v>3.2186953878862092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>
      <c r="A50" s="2" t="s">
        <v>56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>
      <c r="A51" s="3" t="s">
        <v>43</v>
      </c>
      <c r="B51" s="3" t="s">
        <v>3</v>
      </c>
      <c r="C51" s="3" t="s">
        <v>4</v>
      </c>
      <c r="D51" s="3" t="s">
        <v>5</v>
      </c>
      <c r="E51" s="2" t="s">
        <v>29</v>
      </c>
      <c r="F51" s="2" t="s">
        <v>45</v>
      </c>
      <c r="G51" s="3" t="s">
        <v>46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3">
        <v>0</v>
      </c>
      <c r="B52" s="3"/>
      <c r="C52" s="3"/>
      <c r="D52" s="3"/>
      <c r="E52" s="3">
        <v>0.69699999999999995</v>
      </c>
      <c r="F52" s="16">
        <v>0</v>
      </c>
      <c r="G52" s="3"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3">
        <v>6</v>
      </c>
      <c r="B53" s="3">
        <v>0.53900000000000003</v>
      </c>
      <c r="C53" s="3">
        <v>0.56399999999999995</v>
      </c>
      <c r="D53" s="3">
        <v>0.57399999999999995</v>
      </c>
      <c r="E53" s="3">
        <f>AVERAGE(B53:D53)</f>
        <v>0.55900000000000005</v>
      </c>
      <c r="F53" s="16">
        <f>100*(0.697-E53)/0.697</f>
        <v>19.799139167862254</v>
      </c>
      <c r="G53" s="3">
        <f>STDEV(B53,D53)*100</f>
        <v>2.4748737341529106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>
        <v>12</v>
      </c>
      <c r="B54" s="3">
        <v>0.48899999999999999</v>
      </c>
      <c r="C54" s="3">
        <v>0.46600000000000003</v>
      </c>
      <c r="D54" s="3">
        <v>0.45600000000000002</v>
      </c>
      <c r="E54" s="3">
        <f t="shared" ref="E54:E60" si="21">AVERAGE(B54:D54)</f>
        <v>0.47033333333333333</v>
      </c>
      <c r="F54" s="16">
        <f t="shared" ref="F54:F60" si="22">100*(0.697-E54)/0.697</f>
        <v>32.520325203252028</v>
      </c>
      <c r="G54" s="3">
        <f t="shared" ref="G54:G60" si="23">STDEV(B54,D54)*100</f>
        <v>2.3334523779156053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3">
        <v>18</v>
      </c>
      <c r="B55" s="3">
        <v>0.41199999999999998</v>
      </c>
      <c r="C55" s="3">
        <v>0.39700000000000002</v>
      </c>
      <c r="D55" s="3">
        <v>0.39700000000000002</v>
      </c>
      <c r="E55" s="3">
        <f t="shared" si="21"/>
        <v>0.40199999999999997</v>
      </c>
      <c r="F55" s="16">
        <f t="shared" si="22"/>
        <v>42.324246771879487</v>
      </c>
      <c r="G55" s="3">
        <f t="shared" si="23"/>
        <v>1.0606601717798183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3">
        <v>24</v>
      </c>
      <c r="B56" s="3">
        <v>0.36599999999999999</v>
      </c>
      <c r="C56" s="3">
        <v>0.38600000000000001</v>
      </c>
      <c r="D56" s="3">
        <v>0.34599999999999997</v>
      </c>
      <c r="E56" s="3">
        <f t="shared" si="21"/>
        <v>0.36599999999999994</v>
      </c>
      <c r="F56" s="16">
        <f t="shared" si="22"/>
        <v>47.489239598278338</v>
      </c>
      <c r="G56" s="3">
        <f t="shared" si="23"/>
        <v>1.4142135623730963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>
        <v>30</v>
      </c>
      <c r="B57" s="3">
        <v>0.32100000000000001</v>
      </c>
      <c r="C57" s="3">
        <v>0.34799999999999998</v>
      </c>
      <c r="D57" s="3">
        <v>0.33</v>
      </c>
      <c r="E57" s="3">
        <f t="shared" si="21"/>
        <v>0.33300000000000002</v>
      </c>
      <c r="F57" s="16">
        <f t="shared" si="22"/>
        <v>52.223816355810605</v>
      </c>
      <c r="G57" s="3">
        <f t="shared" si="23"/>
        <v>0.63639610306789329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3">
        <v>36</v>
      </c>
      <c r="B58" s="3">
        <v>0.34300000000000003</v>
      </c>
      <c r="C58" s="3">
        <v>0.30599999999999999</v>
      </c>
      <c r="D58" s="3">
        <v>0.29899999999999999</v>
      </c>
      <c r="E58" s="3">
        <f t="shared" si="21"/>
        <v>0.316</v>
      </c>
      <c r="F58" s="16">
        <f t="shared" si="22"/>
        <v>54.662840746054513</v>
      </c>
      <c r="G58" s="3">
        <f t="shared" si="23"/>
        <v>3.1112698372208119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3">
        <v>42</v>
      </c>
      <c r="B59" s="3">
        <v>0.29799999999999999</v>
      </c>
      <c r="C59" s="3">
        <v>0.28499999999999998</v>
      </c>
      <c r="D59" s="3">
        <v>0.27</v>
      </c>
      <c r="E59" s="3">
        <f t="shared" si="21"/>
        <v>0.28433333333333333</v>
      </c>
      <c r="F59" s="16">
        <f t="shared" si="22"/>
        <v>59.20612147297944</v>
      </c>
      <c r="G59" s="3">
        <f t="shared" si="23"/>
        <v>1.9798989873223309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3">
        <v>48</v>
      </c>
      <c r="B60" s="3">
        <v>0.27700000000000002</v>
      </c>
      <c r="C60" s="3">
        <v>0.25900000000000001</v>
      </c>
      <c r="D60" s="3">
        <v>0.26800000000000002</v>
      </c>
      <c r="E60" s="3">
        <f t="shared" si="21"/>
        <v>0.26800000000000002</v>
      </c>
      <c r="F60" s="16">
        <f t="shared" si="22"/>
        <v>61.549497847919646</v>
      </c>
      <c r="G60" s="3">
        <f t="shared" si="23"/>
        <v>0.63639610306789329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>
      <c r="A62" s="2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>
      <c r="A63" s="3" t="s">
        <v>43</v>
      </c>
      <c r="B63" s="3" t="s">
        <v>3</v>
      </c>
      <c r="C63" s="3" t="s">
        <v>4</v>
      </c>
      <c r="D63" s="3" t="s">
        <v>5</v>
      </c>
      <c r="E63" s="2" t="s">
        <v>29</v>
      </c>
      <c r="F63" s="2" t="s">
        <v>45</v>
      </c>
      <c r="G63" s="3" t="s">
        <v>46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>
      <c r="A64" s="3">
        <v>0</v>
      </c>
      <c r="B64" s="3"/>
      <c r="C64" s="3"/>
      <c r="D64" s="3"/>
      <c r="E64" s="3">
        <v>0.78</v>
      </c>
      <c r="F64" s="3">
        <v>0</v>
      </c>
      <c r="G64" s="3"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>
      <c r="A65" s="3">
        <v>6</v>
      </c>
      <c r="B65" s="3">
        <v>0.63600000000000001</v>
      </c>
      <c r="C65" s="3">
        <v>0.65200000000000002</v>
      </c>
      <c r="D65" s="3">
        <v>0.65500000000000003</v>
      </c>
      <c r="E65" s="3">
        <f>AVERAGE(B65:D65)</f>
        <v>0.64766666666666672</v>
      </c>
      <c r="F65" s="16">
        <f>100*(0.78-E65)/0.78</f>
        <v>16.965811965811962</v>
      </c>
      <c r="G65" s="3">
        <f>STDEV(B65,D65)*100</f>
        <v>1.3435028842544414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>
      <c r="A66" s="3">
        <v>12</v>
      </c>
      <c r="B66" s="3">
        <v>0.55100000000000005</v>
      </c>
      <c r="C66" s="3">
        <v>0.56299999999999994</v>
      </c>
      <c r="D66" s="3">
        <v>0.52300000000000002</v>
      </c>
      <c r="E66" s="3">
        <f t="shared" ref="E66:E72" si="24">AVERAGE(B66:D66)</f>
        <v>0.54566666666666663</v>
      </c>
      <c r="F66" s="16">
        <f t="shared" ref="F66:F72" si="25">100*(0.78-E66)/0.78</f>
        <v>30.04273504273505</v>
      </c>
      <c r="G66" s="3">
        <f t="shared" ref="G66:G72" si="26">STDEV(B66,D66)*100</f>
        <v>1.9798989873223347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3">
        <v>18</v>
      </c>
      <c r="B67" s="3">
        <v>0.437</v>
      </c>
      <c r="C67" s="3">
        <v>0.46700000000000003</v>
      </c>
      <c r="D67" s="3">
        <v>0.47399999999999998</v>
      </c>
      <c r="E67" s="3">
        <f t="shared" si="24"/>
        <v>0.45933333333333337</v>
      </c>
      <c r="F67" s="16">
        <f t="shared" si="25"/>
        <v>41.111111111111107</v>
      </c>
      <c r="G67" s="3">
        <f t="shared" si="26"/>
        <v>2.6162950903902242</v>
      </c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3">
        <v>24</v>
      </c>
      <c r="B68" s="3">
        <v>0.40200000000000002</v>
      </c>
      <c r="C68" s="3">
        <v>0.41199999999999998</v>
      </c>
      <c r="D68" s="3">
        <v>0.437</v>
      </c>
      <c r="E68" s="3">
        <f t="shared" si="24"/>
        <v>0.41700000000000004</v>
      </c>
      <c r="F68" s="16">
        <f t="shared" si="25"/>
        <v>46.538461538461533</v>
      </c>
      <c r="G68" s="3">
        <f t="shared" si="26"/>
        <v>2.4748737341529146</v>
      </c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>
        <v>30</v>
      </c>
      <c r="B69" s="3">
        <v>0.41499999999999998</v>
      </c>
      <c r="C69" s="3">
        <v>0.35599999999999998</v>
      </c>
      <c r="D69" s="3">
        <v>0.37</v>
      </c>
      <c r="E69" s="3">
        <f t="shared" si="24"/>
        <v>0.38033333333333336</v>
      </c>
      <c r="F69" s="16">
        <f t="shared" si="25"/>
        <v>51.239316239316238</v>
      </c>
      <c r="G69" s="3">
        <f t="shared" si="26"/>
        <v>3.1819805153394629</v>
      </c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3">
        <v>36</v>
      </c>
      <c r="B70" s="3">
        <v>0.34699999999999998</v>
      </c>
      <c r="C70" s="3">
        <v>0.39700000000000002</v>
      </c>
      <c r="D70" s="3">
        <v>0.35499999999999998</v>
      </c>
      <c r="E70" s="3">
        <f t="shared" si="24"/>
        <v>0.36633333333333334</v>
      </c>
      <c r="F70" s="16">
        <f t="shared" si="25"/>
        <v>53.034188034188034</v>
      </c>
      <c r="G70" s="3">
        <f t="shared" si="26"/>
        <v>0.56568542494923857</v>
      </c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3">
        <v>42</v>
      </c>
      <c r="B71" s="3">
        <v>0.36</v>
      </c>
      <c r="C71" s="3">
        <v>0.34899999999999998</v>
      </c>
      <c r="D71" s="3">
        <v>0.34300000000000003</v>
      </c>
      <c r="E71" s="3">
        <f t="shared" si="24"/>
        <v>0.35066666666666668</v>
      </c>
      <c r="F71" s="16">
        <f t="shared" si="25"/>
        <v>55.042735042735046</v>
      </c>
      <c r="G71" s="3">
        <f t="shared" si="26"/>
        <v>1.202081528017128</v>
      </c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>
      <c r="A72" s="3">
        <v>48</v>
      </c>
      <c r="B72" s="3">
        <v>0.34300000000000003</v>
      </c>
      <c r="C72" s="3">
        <v>0.33100000000000002</v>
      </c>
      <c r="D72" s="3">
        <v>0.377</v>
      </c>
      <c r="E72" s="3">
        <f t="shared" si="24"/>
        <v>0.35033333333333339</v>
      </c>
      <c r="F72" s="16">
        <f t="shared" si="25"/>
        <v>55.085470085470078</v>
      </c>
      <c r="G72" s="3">
        <f t="shared" si="26"/>
        <v>2.4041630560342595</v>
      </c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3FF3-3B4F-4C83-A87B-29B96D96AC51}">
  <dimension ref="A1:H12"/>
  <sheetViews>
    <sheetView tabSelected="1" workbookViewId="0">
      <selection activeCell="L13" sqref="L13"/>
    </sheetView>
  </sheetViews>
  <sheetFormatPr defaultRowHeight="15"/>
  <cols>
    <col min="1" max="1" width="31" customWidth="1"/>
    <col min="2" max="2" width="18.7109375" customWidth="1"/>
    <col min="6" max="6" width="15.28515625" customWidth="1"/>
    <col min="7" max="7" width="16.5703125" customWidth="1"/>
    <col min="8" max="8" width="19" customWidth="1"/>
  </cols>
  <sheetData>
    <row r="1" spans="1:8">
      <c r="A1" s="5" t="s">
        <v>98</v>
      </c>
      <c r="B1" s="5"/>
      <c r="C1" s="5"/>
      <c r="D1" s="5"/>
      <c r="E1" s="5"/>
      <c r="F1" s="5"/>
      <c r="G1" s="5"/>
      <c r="H1" s="5"/>
    </row>
    <row r="2" spans="1:8">
      <c r="A2" s="33" t="s">
        <v>74</v>
      </c>
      <c r="B2" s="33" t="s">
        <v>75</v>
      </c>
      <c r="C2" s="33" t="s">
        <v>3</v>
      </c>
      <c r="D2" s="33" t="s">
        <v>4</v>
      </c>
      <c r="E2" s="33" t="s">
        <v>5</v>
      </c>
      <c r="F2" s="33" t="s">
        <v>29</v>
      </c>
      <c r="G2" s="33" t="s">
        <v>45</v>
      </c>
      <c r="H2" s="33" t="s">
        <v>76</v>
      </c>
    </row>
    <row r="3" spans="1:8">
      <c r="A3" s="5" t="s">
        <v>77</v>
      </c>
      <c r="B3" s="5">
        <v>1.022</v>
      </c>
      <c r="C3" s="5">
        <v>3.4000000000000002E-2</v>
      </c>
      <c r="D3" s="5">
        <v>3.6999999999999998E-2</v>
      </c>
      <c r="E3" s="5">
        <v>2.3E-2</v>
      </c>
      <c r="F3" s="5">
        <f>AVERAGE(C3:E3)</f>
        <v>3.1333333333333331E-2</v>
      </c>
      <c r="G3" s="18">
        <f>(B3-F3)/B3</f>
        <v>0.9693411611219831</v>
      </c>
      <c r="H3" s="5">
        <f>STDEV(C3:E3)*100</f>
        <v>0.73711147958319923</v>
      </c>
    </row>
    <row r="4" spans="1:8">
      <c r="A4" s="5" t="s">
        <v>78</v>
      </c>
      <c r="B4" s="5">
        <v>1.6020000000000001</v>
      </c>
      <c r="C4" s="5">
        <v>7.0999999999999994E-2</v>
      </c>
      <c r="D4" s="5">
        <v>8.3000000000000004E-2</v>
      </c>
      <c r="E4" s="5">
        <v>5.3999999999999999E-2</v>
      </c>
      <c r="F4" s="5">
        <f t="shared" ref="F4:F12" si="0">AVERAGE(C4:E4)</f>
        <v>6.933333333333333E-2</v>
      </c>
      <c r="G4" s="18">
        <f t="shared" ref="G4:G12" si="1">(B4-F4)/B4</f>
        <v>0.9567207657095298</v>
      </c>
      <c r="H4" s="5">
        <f t="shared" ref="H4:H12" si="2">STDEV(C4:E4)*100</f>
        <v>1.4571661996262935</v>
      </c>
    </row>
    <row r="5" spans="1:8">
      <c r="A5" s="5" t="s">
        <v>79</v>
      </c>
      <c r="B5" s="5">
        <v>1.4950000000000001</v>
      </c>
      <c r="C5" s="5">
        <v>0.156</v>
      </c>
      <c r="D5" s="5">
        <v>0.13100000000000001</v>
      </c>
      <c r="E5" s="5">
        <v>0.13800000000000001</v>
      </c>
      <c r="F5" s="5">
        <f t="shared" si="0"/>
        <v>0.14166666666666669</v>
      </c>
      <c r="G5" s="18">
        <f t="shared" si="1"/>
        <v>0.9052396878483836</v>
      </c>
      <c r="H5" s="5">
        <f t="shared" si="2"/>
        <v>1.28970280814354</v>
      </c>
    </row>
    <row r="6" spans="1:8">
      <c r="A6" s="5" t="s">
        <v>80</v>
      </c>
      <c r="B6" s="5">
        <v>1.6279999999999999</v>
      </c>
      <c r="C6" s="5">
        <v>0.27400000000000002</v>
      </c>
      <c r="D6" s="5">
        <v>0.185</v>
      </c>
      <c r="E6" s="5">
        <v>0.23599999999999999</v>
      </c>
      <c r="F6" s="5">
        <f t="shared" si="0"/>
        <v>0.23166666666666669</v>
      </c>
      <c r="G6" s="18">
        <f t="shared" si="1"/>
        <v>0.85769860769860773</v>
      </c>
      <c r="H6" s="5">
        <f t="shared" si="2"/>
        <v>4.4657959350303056</v>
      </c>
    </row>
    <row r="7" spans="1:8">
      <c r="A7" s="5" t="s">
        <v>81</v>
      </c>
      <c r="B7" s="5">
        <v>1.998</v>
      </c>
      <c r="C7" s="5">
        <v>0.60199999999999998</v>
      </c>
      <c r="D7" s="5">
        <v>0.58699999999999997</v>
      </c>
      <c r="E7" s="5">
        <v>0.60399999999999998</v>
      </c>
      <c r="F7" s="5">
        <f t="shared" si="0"/>
        <v>0.59766666666666668</v>
      </c>
      <c r="G7" s="18">
        <f t="shared" si="1"/>
        <v>0.70086753420086745</v>
      </c>
      <c r="H7" s="5">
        <f t="shared" si="2"/>
        <v>0.92915732431775777</v>
      </c>
    </row>
    <row r="8" spans="1:8">
      <c r="A8" s="5" t="s">
        <v>82</v>
      </c>
      <c r="B8" s="5">
        <v>1.444</v>
      </c>
      <c r="C8" s="5">
        <v>0.113</v>
      </c>
      <c r="D8" s="5">
        <v>0.13800000000000001</v>
      </c>
      <c r="E8" s="5">
        <v>0.159</v>
      </c>
      <c r="F8" s="5">
        <f t="shared" si="0"/>
        <v>0.13666666666666669</v>
      </c>
      <c r="G8" s="18">
        <f t="shared" si="1"/>
        <v>0.90535549399815329</v>
      </c>
      <c r="H8" s="5">
        <f t="shared" si="2"/>
        <v>2.3028967265887776</v>
      </c>
    </row>
    <row r="9" spans="1:8">
      <c r="A9" s="5" t="s">
        <v>83</v>
      </c>
      <c r="B9" s="5">
        <v>1.6579999999999999</v>
      </c>
      <c r="C9" s="5">
        <v>7.3999999999999996E-2</v>
      </c>
      <c r="D9" s="5">
        <v>0.13</v>
      </c>
      <c r="E9" s="5">
        <v>9.7000000000000003E-2</v>
      </c>
      <c r="F9" s="5">
        <f t="shared" si="0"/>
        <v>0.10033333333333334</v>
      </c>
      <c r="G9" s="18">
        <f t="shared" si="1"/>
        <v>0.93948532368315241</v>
      </c>
      <c r="H9" s="5">
        <f t="shared" si="2"/>
        <v>2.8148416178061049</v>
      </c>
    </row>
    <row r="10" spans="1:8">
      <c r="A10" s="5" t="s">
        <v>84</v>
      </c>
      <c r="B10" s="5">
        <v>0.439</v>
      </c>
      <c r="C10" s="5">
        <v>7.2999999999999995E-2</v>
      </c>
      <c r="D10" s="5">
        <v>8.1000000000000003E-2</v>
      </c>
      <c r="E10" s="5">
        <v>8.2000000000000003E-2</v>
      </c>
      <c r="F10" s="5">
        <f t="shared" si="0"/>
        <v>7.8666666666666663E-2</v>
      </c>
      <c r="G10" s="18">
        <f t="shared" si="1"/>
        <v>0.8208048595292331</v>
      </c>
      <c r="H10" s="5">
        <f t="shared" si="2"/>
        <v>0.49328828623162518</v>
      </c>
    </row>
    <row r="11" spans="1:8">
      <c r="A11" s="5" t="s">
        <v>85</v>
      </c>
      <c r="B11" s="5">
        <v>0.68400000000000005</v>
      </c>
      <c r="C11" s="5">
        <v>5.6000000000000001E-2</v>
      </c>
      <c r="D11" s="5">
        <v>5.3999999999999999E-2</v>
      </c>
      <c r="E11" s="5">
        <v>4.9000000000000002E-2</v>
      </c>
      <c r="F11" s="5">
        <f t="shared" si="0"/>
        <v>5.2999999999999999E-2</v>
      </c>
      <c r="G11" s="18">
        <f t="shared" si="1"/>
        <v>0.92251461988304084</v>
      </c>
      <c r="H11" s="5">
        <f t="shared" si="2"/>
        <v>0.36055512754639885</v>
      </c>
    </row>
    <row r="12" spans="1:8">
      <c r="A12" s="5" t="s">
        <v>86</v>
      </c>
      <c r="B12" s="5">
        <v>0.315</v>
      </c>
      <c r="C12" s="5">
        <v>9.2999999999999999E-2</v>
      </c>
      <c r="D12" s="5">
        <v>0.10100000000000001</v>
      </c>
      <c r="E12" s="5">
        <v>0.1</v>
      </c>
      <c r="F12" s="5">
        <f t="shared" si="0"/>
        <v>9.8000000000000018E-2</v>
      </c>
      <c r="G12" s="18">
        <f t="shared" si="1"/>
        <v>0.68888888888888877</v>
      </c>
      <c r="H12" s="5">
        <f t="shared" si="2"/>
        <v>0.43588989435406778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Carbon and Nitrogen Sources</vt:lpstr>
      <vt:lpstr>Nutrient concentration effects</vt:lpstr>
      <vt:lpstr>Shaking vs Static conditions</vt:lpstr>
      <vt:lpstr>Temperature effects</vt:lpstr>
      <vt:lpstr>pH effects</vt:lpstr>
      <vt:lpstr>Salinity effects</vt:lpstr>
      <vt:lpstr>Dye Concentration effects</vt:lpstr>
      <vt:lpstr>Application to other dyes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2019-04-01T04:08:35Z</dcterms:modified>
</cp:coreProperties>
</file>