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jan\Downloads\"/>
    </mc:Choice>
  </mc:AlternateContent>
  <xr:revisionPtr revIDLastSave="0" documentId="13_ncr:1_{26353BC5-535D-4AEE-9412-AC3533138D36}" xr6:coauthVersionLast="32" xr6:coauthVersionMax="32" xr10:uidLastSave="{00000000-0000-0000-0000-000000000000}"/>
  <bookViews>
    <workbookView xWindow="0" yWindow="0" windowWidth="20520" windowHeight="8993" activeTab="1" xr2:uid="{DB6B52F2-A7B4-4816-B974-66B1CF6FAE1F}"/>
  </bookViews>
  <sheets>
    <sheet name="L.innocua Resp. Surf.+CUT" sheetId="1" r:id="rId1"/>
    <sheet name="L.innocua Selected TRT" sheetId="2" r:id="rId2"/>
    <sheet name="L.innocua 550-&amp;600-12" sheetId="3" r:id="rId3"/>
    <sheet name="S.cerevisiae Storage" sheetId="4" r:id="rId4"/>
    <sheet name="L.innocua Storage" sheetId="5" r:id="rId5"/>
  </sheets>
  <externalReferences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4" l="1"/>
  <c r="O59" i="4"/>
  <c r="O60" i="4"/>
  <c r="O61" i="4"/>
  <c r="O62" i="4"/>
  <c r="O57" i="4"/>
  <c r="O40" i="4"/>
  <c r="O41" i="4"/>
  <c r="O42" i="4"/>
  <c r="O43" i="4"/>
  <c r="O44" i="4"/>
  <c r="O39" i="4"/>
  <c r="AI13" i="1" l="1"/>
  <c r="AO74" i="5" l="1"/>
  <c r="O74" i="5"/>
  <c r="P74" i="5" s="1"/>
  <c r="AP74" i="5" s="1"/>
  <c r="O73" i="5"/>
  <c r="P73" i="5" s="1"/>
  <c r="AP73" i="5" s="1"/>
  <c r="AO72" i="5"/>
  <c r="O72" i="5"/>
  <c r="P72" i="5" s="1"/>
  <c r="AP72" i="5" s="1"/>
  <c r="O71" i="5"/>
  <c r="P71" i="5" s="1"/>
  <c r="AP71" i="5" s="1"/>
  <c r="AO70" i="5"/>
  <c r="O70" i="5"/>
  <c r="P70" i="5" s="1"/>
  <c r="AP70" i="5" s="1"/>
  <c r="O69" i="5"/>
  <c r="A69" i="5"/>
  <c r="Y15" i="5" s="1"/>
  <c r="AK69" i="5" s="1"/>
  <c r="AK70" i="5" s="1"/>
  <c r="AK71" i="5" s="1"/>
  <c r="AK72" i="5" s="1"/>
  <c r="AK73" i="5" s="1"/>
  <c r="AK74" i="5" s="1"/>
  <c r="AO68" i="5"/>
  <c r="O68" i="5"/>
  <c r="P68" i="5" s="1"/>
  <c r="AP68" i="5" s="1"/>
  <c r="O67" i="5"/>
  <c r="AO66" i="5"/>
  <c r="O66" i="5"/>
  <c r="P66" i="5" s="1"/>
  <c r="AP66" i="5" s="1"/>
  <c r="O65" i="5"/>
  <c r="P65" i="5" s="1"/>
  <c r="AP65" i="5" s="1"/>
  <c r="AO64" i="5"/>
  <c r="O64" i="5"/>
  <c r="O63" i="5"/>
  <c r="A63" i="5"/>
  <c r="Y14" i="5" s="1"/>
  <c r="AK63" i="5" s="1"/>
  <c r="AK64" i="5" s="1"/>
  <c r="AK65" i="5" s="1"/>
  <c r="AK66" i="5" s="1"/>
  <c r="AK67" i="5" s="1"/>
  <c r="AK68" i="5" s="1"/>
  <c r="AO62" i="5"/>
  <c r="O62" i="5"/>
  <c r="P62" i="5" s="1"/>
  <c r="AP26" i="5" s="1"/>
  <c r="O61" i="5"/>
  <c r="P61" i="5" s="1"/>
  <c r="AP25" i="5" s="1"/>
  <c r="AO60" i="5"/>
  <c r="O60" i="5"/>
  <c r="P60" i="5" s="1"/>
  <c r="AP24" i="5" s="1"/>
  <c r="O59" i="5"/>
  <c r="P59" i="5" s="1"/>
  <c r="AP23" i="5" s="1"/>
  <c r="AO58" i="5"/>
  <c r="O58" i="5"/>
  <c r="P58" i="5" s="1"/>
  <c r="AP22" i="5" s="1"/>
  <c r="O57" i="5"/>
  <c r="AO56" i="5"/>
  <c r="O56" i="5"/>
  <c r="P56" i="5" s="1"/>
  <c r="AP62" i="5" s="1"/>
  <c r="O55" i="5"/>
  <c r="AO54" i="5"/>
  <c r="O54" i="5"/>
  <c r="O53" i="5"/>
  <c r="P53" i="5" s="1"/>
  <c r="AP59" i="5" s="1"/>
  <c r="AO52" i="5"/>
  <c r="O52" i="5"/>
  <c r="O51" i="5"/>
  <c r="P51" i="5" s="1"/>
  <c r="AP57" i="5" s="1"/>
  <c r="A51" i="5"/>
  <c r="AO50" i="5"/>
  <c r="O50" i="5"/>
  <c r="P50" i="5" s="1"/>
  <c r="AP56" i="5" s="1"/>
  <c r="O49" i="5"/>
  <c r="P49" i="5" s="1"/>
  <c r="AP55" i="5" s="1"/>
  <c r="AO48" i="5"/>
  <c r="O48" i="5"/>
  <c r="P48" i="5" s="1"/>
  <c r="AP54" i="5" s="1"/>
  <c r="O47" i="5"/>
  <c r="P47" i="5" s="1"/>
  <c r="AP53" i="5" s="1"/>
  <c r="AO46" i="5"/>
  <c r="O46" i="5"/>
  <c r="O45" i="5"/>
  <c r="R45" i="5" s="1"/>
  <c r="AC12" i="5" s="1"/>
  <c r="A45" i="5"/>
  <c r="Y12" i="5" s="1"/>
  <c r="AK51" i="5" s="1"/>
  <c r="AK52" i="5" s="1"/>
  <c r="AK53" i="5" s="1"/>
  <c r="AK54" i="5" s="1"/>
  <c r="AK55" i="5" s="1"/>
  <c r="AK56" i="5" s="1"/>
  <c r="AO44" i="5"/>
  <c r="O44" i="5"/>
  <c r="P44" i="5" s="1"/>
  <c r="AP20" i="5" s="1"/>
  <c r="P43" i="5"/>
  <c r="AP19" i="5" s="1"/>
  <c r="O43" i="5"/>
  <c r="AO42" i="5"/>
  <c r="O42" i="5"/>
  <c r="S39" i="5" s="1"/>
  <c r="AD6" i="5" s="1"/>
  <c r="O41" i="5"/>
  <c r="P41" i="5" s="1"/>
  <c r="AP17" i="5" s="1"/>
  <c r="AO40" i="5"/>
  <c r="O40" i="5"/>
  <c r="P40" i="5" s="1"/>
  <c r="AP16" i="5" s="1"/>
  <c r="P39" i="5"/>
  <c r="AP15" i="5" s="1"/>
  <c r="O39" i="5"/>
  <c r="AO38" i="5"/>
  <c r="O38" i="5"/>
  <c r="P38" i="5" s="1"/>
  <c r="AP50" i="5" s="1"/>
  <c r="O37" i="5"/>
  <c r="P37" i="5" s="1"/>
  <c r="AP49" i="5" s="1"/>
  <c r="AO36" i="5"/>
  <c r="O36" i="5"/>
  <c r="P36" i="5" s="1"/>
  <c r="AP48" i="5" s="1"/>
  <c r="O35" i="5"/>
  <c r="AO34" i="5"/>
  <c r="O34" i="5"/>
  <c r="P34" i="5" s="1"/>
  <c r="AP46" i="5" s="1"/>
  <c r="O33" i="5"/>
  <c r="A33" i="5"/>
  <c r="Y11" i="5" s="1"/>
  <c r="AK45" i="5" s="1"/>
  <c r="AK46" i="5" s="1"/>
  <c r="AK47" i="5" s="1"/>
  <c r="AK48" i="5" s="1"/>
  <c r="AK49" i="5" s="1"/>
  <c r="AK50" i="5" s="1"/>
  <c r="AO32" i="5"/>
  <c r="O32" i="5"/>
  <c r="P32" i="5" s="1"/>
  <c r="AP44" i="5" s="1"/>
  <c r="O31" i="5"/>
  <c r="P31" i="5" s="1"/>
  <c r="AP43" i="5" s="1"/>
  <c r="AO30" i="5"/>
  <c r="O30" i="5"/>
  <c r="P30" i="5" s="1"/>
  <c r="AP42" i="5" s="1"/>
  <c r="O29" i="5"/>
  <c r="P29" i="5" s="1"/>
  <c r="AP41" i="5" s="1"/>
  <c r="AO28" i="5"/>
  <c r="O28" i="5"/>
  <c r="P28" i="5" s="1"/>
  <c r="AP40" i="5" s="1"/>
  <c r="O27" i="5"/>
  <c r="A27" i="5"/>
  <c r="Y10" i="5" s="1"/>
  <c r="AK39" i="5" s="1"/>
  <c r="AK40" i="5" s="1"/>
  <c r="AK41" i="5" s="1"/>
  <c r="AK42" i="5" s="1"/>
  <c r="AK43" i="5" s="1"/>
  <c r="AK44" i="5" s="1"/>
  <c r="AO26" i="5"/>
  <c r="O26" i="5"/>
  <c r="P26" i="5" s="1"/>
  <c r="AP14" i="5" s="1"/>
  <c r="O25" i="5"/>
  <c r="P25" i="5" s="1"/>
  <c r="AP13" i="5" s="1"/>
  <c r="AO24" i="5"/>
  <c r="O24" i="5"/>
  <c r="P24" i="5" s="1"/>
  <c r="AP12" i="5" s="1"/>
  <c r="O23" i="5"/>
  <c r="P23" i="5" s="1"/>
  <c r="AP11" i="5" s="1"/>
  <c r="AO22" i="5"/>
  <c r="AN22" i="5"/>
  <c r="AN23" i="5" s="1"/>
  <c r="AN24" i="5" s="1"/>
  <c r="AN25" i="5" s="1"/>
  <c r="AN26" i="5" s="1"/>
  <c r="AM22" i="5"/>
  <c r="AM23" i="5" s="1"/>
  <c r="AM24" i="5" s="1"/>
  <c r="AM25" i="5" s="1"/>
  <c r="AM26" i="5" s="1"/>
  <c r="AL22" i="5"/>
  <c r="AL23" i="5" s="1"/>
  <c r="AL24" i="5" s="1"/>
  <c r="AL25" i="5" s="1"/>
  <c r="AL26" i="5" s="1"/>
  <c r="O22" i="5"/>
  <c r="P22" i="5" s="1"/>
  <c r="AP10" i="5" s="1"/>
  <c r="O21" i="5"/>
  <c r="AO20" i="5"/>
  <c r="O20" i="5"/>
  <c r="P20" i="5" s="1"/>
  <c r="AP38" i="5" s="1"/>
  <c r="O19" i="5"/>
  <c r="P19" i="5" s="1"/>
  <c r="AP37" i="5" s="1"/>
  <c r="AO18" i="5"/>
  <c r="O18" i="5"/>
  <c r="P18" i="5" s="1"/>
  <c r="AP36" i="5" s="1"/>
  <c r="O17" i="5"/>
  <c r="P17" i="5" s="1"/>
  <c r="AP35" i="5" s="1"/>
  <c r="AO16" i="5"/>
  <c r="AN16" i="5"/>
  <c r="AN17" i="5" s="1"/>
  <c r="AN18" i="5" s="1"/>
  <c r="AN19" i="5" s="1"/>
  <c r="AN20" i="5" s="1"/>
  <c r="AM16" i="5"/>
  <c r="AM17" i="5" s="1"/>
  <c r="AM18" i="5" s="1"/>
  <c r="AM19" i="5" s="1"/>
  <c r="AM20" i="5" s="1"/>
  <c r="AL16" i="5"/>
  <c r="AL17" i="5" s="1"/>
  <c r="AL18" i="5" s="1"/>
  <c r="AL19" i="5" s="1"/>
  <c r="AL20" i="5" s="1"/>
  <c r="O16" i="5"/>
  <c r="P16" i="5" s="1"/>
  <c r="AP34" i="5" s="1"/>
  <c r="AB15" i="5"/>
  <c r="AN69" i="5" s="1"/>
  <c r="AN70" i="5" s="1"/>
  <c r="AN71" i="5" s="1"/>
  <c r="AN72" i="5" s="1"/>
  <c r="AN73" i="5" s="1"/>
  <c r="AN74" i="5" s="1"/>
  <c r="AA15" i="5"/>
  <c r="AM69" i="5" s="1"/>
  <c r="AM70" i="5" s="1"/>
  <c r="AM71" i="5" s="1"/>
  <c r="AM72" i="5" s="1"/>
  <c r="AM73" i="5" s="1"/>
  <c r="AM74" i="5" s="1"/>
  <c r="Z15" i="5"/>
  <c r="AL69" i="5" s="1"/>
  <c r="AL70" i="5" s="1"/>
  <c r="AL71" i="5" s="1"/>
  <c r="AL72" i="5" s="1"/>
  <c r="AL73" i="5" s="1"/>
  <c r="AL74" i="5" s="1"/>
  <c r="O15" i="5"/>
  <c r="A15" i="5"/>
  <c r="Y9" i="5" s="1"/>
  <c r="AK33" i="5" s="1"/>
  <c r="AK34" i="5" s="1"/>
  <c r="AK35" i="5" s="1"/>
  <c r="AK36" i="5" s="1"/>
  <c r="AK37" i="5" s="1"/>
  <c r="AK38" i="5" s="1"/>
  <c r="AO14" i="5"/>
  <c r="AB14" i="5"/>
  <c r="AN63" i="5" s="1"/>
  <c r="AN64" i="5" s="1"/>
  <c r="AN65" i="5" s="1"/>
  <c r="AN66" i="5" s="1"/>
  <c r="AN67" i="5" s="1"/>
  <c r="AN68" i="5" s="1"/>
  <c r="AA14" i="5"/>
  <c r="AM63" i="5" s="1"/>
  <c r="AM64" i="5" s="1"/>
  <c r="AM65" i="5" s="1"/>
  <c r="AM66" i="5" s="1"/>
  <c r="AM67" i="5" s="1"/>
  <c r="AM68" i="5" s="1"/>
  <c r="Z14" i="5"/>
  <c r="AL63" i="5" s="1"/>
  <c r="AL64" i="5" s="1"/>
  <c r="AL65" i="5" s="1"/>
  <c r="AL66" i="5" s="1"/>
  <c r="AL67" i="5" s="1"/>
  <c r="AL68" i="5" s="1"/>
  <c r="O14" i="5"/>
  <c r="P14" i="5" s="1"/>
  <c r="AP32" i="5" s="1"/>
  <c r="AB13" i="5"/>
  <c r="AN57" i="5" s="1"/>
  <c r="AN58" i="5" s="1"/>
  <c r="AN59" i="5" s="1"/>
  <c r="AN60" i="5" s="1"/>
  <c r="AN61" i="5" s="1"/>
  <c r="AN62" i="5" s="1"/>
  <c r="AA13" i="5"/>
  <c r="AM57" i="5" s="1"/>
  <c r="AM58" i="5" s="1"/>
  <c r="AM59" i="5" s="1"/>
  <c r="AM60" i="5" s="1"/>
  <c r="AM61" i="5" s="1"/>
  <c r="AM62" i="5" s="1"/>
  <c r="Z13" i="5"/>
  <c r="AL57" i="5" s="1"/>
  <c r="AL58" i="5" s="1"/>
  <c r="AL59" i="5" s="1"/>
  <c r="AL60" i="5" s="1"/>
  <c r="AL61" i="5" s="1"/>
  <c r="AL62" i="5" s="1"/>
  <c r="Y13" i="5"/>
  <c r="AK57" i="5" s="1"/>
  <c r="AK58" i="5" s="1"/>
  <c r="AK59" i="5" s="1"/>
  <c r="AK60" i="5" s="1"/>
  <c r="AK61" i="5" s="1"/>
  <c r="AK62" i="5" s="1"/>
  <c r="O13" i="5"/>
  <c r="P13" i="5" s="1"/>
  <c r="AP31" i="5" s="1"/>
  <c r="AO12" i="5"/>
  <c r="AB12" i="5"/>
  <c r="AN51" i="5" s="1"/>
  <c r="AN52" i="5" s="1"/>
  <c r="AN53" i="5" s="1"/>
  <c r="AN54" i="5" s="1"/>
  <c r="AN55" i="5" s="1"/>
  <c r="AN56" i="5" s="1"/>
  <c r="AA12" i="5"/>
  <c r="AM51" i="5" s="1"/>
  <c r="AM52" i="5" s="1"/>
  <c r="AM53" i="5" s="1"/>
  <c r="AM54" i="5" s="1"/>
  <c r="AM55" i="5" s="1"/>
  <c r="AM56" i="5" s="1"/>
  <c r="Z12" i="5"/>
  <c r="AL51" i="5" s="1"/>
  <c r="AL52" i="5" s="1"/>
  <c r="AL53" i="5" s="1"/>
  <c r="AL54" i="5" s="1"/>
  <c r="AL55" i="5" s="1"/>
  <c r="AL56" i="5" s="1"/>
  <c r="O12" i="5"/>
  <c r="P12" i="5" s="1"/>
  <c r="AP30" i="5" s="1"/>
  <c r="AN11" i="5"/>
  <c r="AN12" i="5" s="1"/>
  <c r="AN13" i="5" s="1"/>
  <c r="AN14" i="5" s="1"/>
  <c r="AB11" i="5"/>
  <c r="AN45" i="5" s="1"/>
  <c r="AN46" i="5" s="1"/>
  <c r="AN47" i="5" s="1"/>
  <c r="AN48" i="5" s="1"/>
  <c r="AN49" i="5" s="1"/>
  <c r="AN50" i="5" s="1"/>
  <c r="AA11" i="5"/>
  <c r="AM45" i="5" s="1"/>
  <c r="AM46" i="5" s="1"/>
  <c r="AM47" i="5" s="1"/>
  <c r="AM48" i="5" s="1"/>
  <c r="AM49" i="5" s="1"/>
  <c r="AM50" i="5" s="1"/>
  <c r="Z11" i="5"/>
  <c r="AL45" i="5" s="1"/>
  <c r="AL46" i="5" s="1"/>
  <c r="AL47" i="5" s="1"/>
  <c r="AL48" i="5" s="1"/>
  <c r="AL49" i="5" s="1"/>
  <c r="AL50" i="5" s="1"/>
  <c r="O11" i="5"/>
  <c r="P11" i="5" s="1"/>
  <c r="AP29" i="5" s="1"/>
  <c r="AO10" i="5"/>
  <c r="AN10" i="5"/>
  <c r="AM10" i="5"/>
  <c r="AM11" i="5" s="1"/>
  <c r="AM12" i="5" s="1"/>
  <c r="AM13" i="5" s="1"/>
  <c r="AM14" i="5" s="1"/>
  <c r="AL10" i="5"/>
  <c r="AL11" i="5" s="1"/>
  <c r="AL12" i="5" s="1"/>
  <c r="AL13" i="5" s="1"/>
  <c r="AL14" i="5" s="1"/>
  <c r="AB10" i="5"/>
  <c r="AN39" i="5" s="1"/>
  <c r="AN40" i="5" s="1"/>
  <c r="AN41" i="5" s="1"/>
  <c r="AN42" i="5" s="1"/>
  <c r="AN43" i="5" s="1"/>
  <c r="AN44" i="5" s="1"/>
  <c r="AA10" i="5"/>
  <c r="AM39" i="5" s="1"/>
  <c r="AM40" i="5" s="1"/>
  <c r="AM41" i="5" s="1"/>
  <c r="AM42" i="5" s="1"/>
  <c r="AM43" i="5" s="1"/>
  <c r="AM44" i="5" s="1"/>
  <c r="Z10" i="5"/>
  <c r="AL39" i="5" s="1"/>
  <c r="AL40" i="5" s="1"/>
  <c r="AL41" i="5" s="1"/>
  <c r="AL42" i="5" s="1"/>
  <c r="AL43" i="5" s="1"/>
  <c r="AL44" i="5" s="1"/>
  <c r="O10" i="5"/>
  <c r="P10" i="5" s="1"/>
  <c r="AP28" i="5" s="1"/>
  <c r="AB9" i="5"/>
  <c r="AN33" i="5" s="1"/>
  <c r="AN34" i="5" s="1"/>
  <c r="AN35" i="5" s="1"/>
  <c r="AN36" i="5" s="1"/>
  <c r="AN37" i="5" s="1"/>
  <c r="AN38" i="5" s="1"/>
  <c r="AA9" i="5"/>
  <c r="AM33" i="5" s="1"/>
  <c r="AM34" i="5" s="1"/>
  <c r="AM35" i="5" s="1"/>
  <c r="AM36" i="5" s="1"/>
  <c r="AM37" i="5" s="1"/>
  <c r="AM38" i="5" s="1"/>
  <c r="Z9" i="5"/>
  <c r="AL33" i="5" s="1"/>
  <c r="AL34" i="5" s="1"/>
  <c r="AL35" i="5" s="1"/>
  <c r="AL36" i="5" s="1"/>
  <c r="AL37" i="5" s="1"/>
  <c r="AL38" i="5" s="1"/>
  <c r="O9" i="5"/>
  <c r="A9" i="5"/>
  <c r="Y8" i="5" s="1"/>
  <c r="AK27" i="5" s="1"/>
  <c r="AK28" i="5" s="1"/>
  <c r="AK29" i="5" s="1"/>
  <c r="AK30" i="5" s="1"/>
  <c r="AK31" i="5" s="1"/>
  <c r="AK32" i="5" s="1"/>
  <c r="AO8" i="5"/>
  <c r="AB8" i="5"/>
  <c r="AN27" i="5" s="1"/>
  <c r="AN28" i="5" s="1"/>
  <c r="AN29" i="5" s="1"/>
  <c r="AN30" i="5" s="1"/>
  <c r="AN31" i="5" s="1"/>
  <c r="AN32" i="5" s="1"/>
  <c r="AA8" i="5"/>
  <c r="AM27" i="5" s="1"/>
  <c r="AM28" i="5" s="1"/>
  <c r="AM29" i="5" s="1"/>
  <c r="AM30" i="5" s="1"/>
  <c r="AM31" i="5" s="1"/>
  <c r="AM32" i="5" s="1"/>
  <c r="Z8" i="5"/>
  <c r="AL27" i="5" s="1"/>
  <c r="AL28" i="5" s="1"/>
  <c r="AL29" i="5" s="1"/>
  <c r="AL30" i="5" s="1"/>
  <c r="AL31" i="5" s="1"/>
  <c r="AL32" i="5" s="1"/>
  <c r="O8" i="5"/>
  <c r="P8" i="5" s="1"/>
  <c r="AP8" i="5" s="1"/>
  <c r="Y7" i="5"/>
  <c r="AK21" i="5" s="1"/>
  <c r="AK22" i="5" s="1"/>
  <c r="AK23" i="5" s="1"/>
  <c r="AK24" i="5" s="1"/>
  <c r="AK25" i="5" s="1"/>
  <c r="AK26" i="5" s="1"/>
  <c r="O7" i="5"/>
  <c r="P7" i="5" s="1"/>
  <c r="AP7" i="5" s="1"/>
  <c r="AO6" i="5"/>
  <c r="Y6" i="5"/>
  <c r="AK15" i="5" s="1"/>
  <c r="AK16" i="5" s="1"/>
  <c r="AK17" i="5" s="1"/>
  <c r="AK18" i="5" s="1"/>
  <c r="AK19" i="5" s="1"/>
  <c r="AK20" i="5" s="1"/>
  <c r="O6" i="5"/>
  <c r="P6" i="5" s="1"/>
  <c r="AP6" i="5" s="1"/>
  <c r="AM5" i="5"/>
  <c r="AM6" i="5" s="1"/>
  <c r="AM7" i="5" s="1"/>
  <c r="AM8" i="5" s="1"/>
  <c r="Y5" i="5"/>
  <c r="AK9" i="5" s="1"/>
  <c r="AK10" i="5" s="1"/>
  <c r="AK11" i="5" s="1"/>
  <c r="AK12" i="5" s="1"/>
  <c r="AK13" i="5" s="1"/>
  <c r="AK14" i="5" s="1"/>
  <c r="O5" i="5"/>
  <c r="P5" i="5" s="1"/>
  <c r="AP5" i="5" s="1"/>
  <c r="AO4" i="5"/>
  <c r="AN4" i="5"/>
  <c r="AN5" i="5" s="1"/>
  <c r="AN6" i="5" s="1"/>
  <c r="AN7" i="5" s="1"/>
  <c r="AN8" i="5" s="1"/>
  <c r="AM4" i="5"/>
  <c r="AL4" i="5"/>
  <c r="AL5" i="5" s="1"/>
  <c r="AL6" i="5" s="1"/>
  <c r="AL7" i="5" s="1"/>
  <c r="AL8" i="5" s="1"/>
  <c r="Y4" i="5"/>
  <c r="AK3" i="5" s="1"/>
  <c r="AK4" i="5" s="1"/>
  <c r="AK5" i="5" s="1"/>
  <c r="AK6" i="5" s="1"/>
  <c r="AK7" i="5" s="1"/>
  <c r="AK8" i="5" s="1"/>
  <c r="O4" i="5"/>
  <c r="P4" i="5" s="1"/>
  <c r="AP4" i="5" s="1"/>
  <c r="O3" i="5"/>
  <c r="AO74" i="4"/>
  <c r="P74" i="4"/>
  <c r="AP74" i="4" s="1"/>
  <c r="P73" i="4"/>
  <c r="AP73" i="4" s="1"/>
  <c r="AO72" i="4"/>
  <c r="P72" i="4"/>
  <c r="AP72" i="4" s="1"/>
  <c r="P71" i="4"/>
  <c r="AP71" i="4" s="1"/>
  <c r="AO70" i="4"/>
  <c r="P70" i="4"/>
  <c r="AP70" i="4" s="1"/>
  <c r="S69" i="4"/>
  <c r="AD15" i="4" s="1"/>
  <c r="R69" i="4"/>
  <c r="P69" i="4"/>
  <c r="A69" i="4"/>
  <c r="Y15" i="4" s="1"/>
  <c r="AK69" i="4" s="1"/>
  <c r="AK70" i="4" s="1"/>
  <c r="AK71" i="4" s="1"/>
  <c r="AK72" i="4" s="1"/>
  <c r="AK73" i="4" s="1"/>
  <c r="AK74" i="4" s="1"/>
  <c r="AP68" i="4"/>
  <c r="AO68" i="4"/>
  <c r="P68" i="4"/>
  <c r="AP67" i="4"/>
  <c r="P67" i="4"/>
  <c r="AO66" i="4"/>
  <c r="P66" i="4"/>
  <c r="AP66" i="4" s="1"/>
  <c r="AP65" i="4"/>
  <c r="P65" i="4"/>
  <c r="AO64" i="4"/>
  <c r="P64" i="4"/>
  <c r="AP64" i="4" s="1"/>
  <c r="S63" i="4"/>
  <c r="AD14" i="4" s="1"/>
  <c r="R63" i="4"/>
  <c r="AC14" i="4" s="1"/>
  <c r="P63" i="4"/>
  <c r="AP63" i="4" s="1"/>
  <c r="A63" i="4"/>
  <c r="AO62" i="4"/>
  <c r="P62" i="4"/>
  <c r="AP26" i="4" s="1"/>
  <c r="P61" i="4"/>
  <c r="AO60" i="4"/>
  <c r="P60" i="4"/>
  <c r="AP24" i="4" s="1"/>
  <c r="AP59" i="4"/>
  <c r="AO58" i="4"/>
  <c r="P58" i="4"/>
  <c r="AP22" i="4" s="1"/>
  <c r="P57" i="4"/>
  <c r="AP21" i="4" s="1"/>
  <c r="AO56" i="4"/>
  <c r="P56" i="4"/>
  <c r="AP62" i="4" s="1"/>
  <c r="P55" i="4"/>
  <c r="AP61" i="4" s="1"/>
  <c r="AO54" i="4"/>
  <c r="P54" i="4"/>
  <c r="AP60" i="4" s="1"/>
  <c r="P53" i="4"/>
  <c r="AO52" i="4"/>
  <c r="P52" i="4"/>
  <c r="AP58" i="4" s="1"/>
  <c r="S51" i="4"/>
  <c r="R51" i="4"/>
  <c r="P51" i="4"/>
  <c r="A51" i="4"/>
  <c r="Y13" i="4" s="1"/>
  <c r="AK57" i="4" s="1"/>
  <c r="AK58" i="4" s="1"/>
  <c r="AK59" i="4" s="1"/>
  <c r="AK60" i="4" s="1"/>
  <c r="AK61" i="4" s="1"/>
  <c r="AK62" i="4" s="1"/>
  <c r="AO50" i="4"/>
  <c r="P50" i="4"/>
  <c r="AP56" i="4" s="1"/>
  <c r="P49" i="4"/>
  <c r="AP55" i="4" s="1"/>
  <c r="AO48" i="4"/>
  <c r="P48" i="4"/>
  <c r="AP54" i="4" s="1"/>
  <c r="P47" i="4"/>
  <c r="AP53" i="4" s="1"/>
  <c r="AO46" i="4"/>
  <c r="P46" i="4"/>
  <c r="AP52" i="4" s="1"/>
  <c r="S45" i="4"/>
  <c r="R45" i="4"/>
  <c r="P45" i="4"/>
  <c r="A45" i="4"/>
  <c r="AO44" i="4"/>
  <c r="P44" i="4"/>
  <c r="P43" i="4"/>
  <c r="AP19" i="4" s="1"/>
  <c r="AO42" i="4"/>
  <c r="P42" i="4"/>
  <c r="AP18" i="4" s="1"/>
  <c r="P41" i="4"/>
  <c r="AP17" i="4" s="1"/>
  <c r="AO40" i="4"/>
  <c r="P40" i="4"/>
  <c r="AP16" i="4" s="1"/>
  <c r="AO38" i="4"/>
  <c r="P38" i="4"/>
  <c r="AP50" i="4" s="1"/>
  <c r="P37" i="4"/>
  <c r="AP49" i="4" s="1"/>
  <c r="AO36" i="4"/>
  <c r="P36" i="4"/>
  <c r="AP48" i="4" s="1"/>
  <c r="P35" i="4"/>
  <c r="AP47" i="4" s="1"/>
  <c r="AO34" i="4"/>
  <c r="P34" i="4"/>
  <c r="AP46" i="4" s="1"/>
  <c r="S33" i="4"/>
  <c r="R33" i="4"/>
  <c r="AC11" i="4" s="1"/>
  <c r="P33" i="4"/>
  <c r="AP45" i="4" s="1"/>
  <c r="A33" i="4"/>
  <c r="AO32" i="4"/>
  <c r="P32" i="4"/>
  <c r="AP44" i="4" s="1"/>
  <c r="P31" i="4"/>
  <c r="AP43" i="4" s="1"/>
  <c r="AO30" i="4"/>
  <c r="P30" i="4"/>
  <c r="AP42" i="4" s="1"/>
  <c r="P29" i="4"/>
  <c r="AP41" i="4" s="1"/>
  <c r="AO28" i="4"/>
  <c r="P28" i="4"/>
  <c r="AP40" i="4" s="1"/>
  <c r="S27" i="4"/>
  <c r="AD10" i="4" s="1"/>
  <c r="R27" i="4"/>
  <c r="AC10" i="4" s="1"/>
  <c r="P27" i="4"/>
  <c r="AP39" i="4" s="1"/>
  <c r="A27" i="4"/>
  <c r="AO26" i="4"/>
  <c r="O26" i="4"/>
  <c r="P26" i="4" s="1"/>
  <c r="AP14" i="4" s="1"/>
  <c r="AP25" i="4"/>
  <c r="O25" i="4"/>
  <c r="P25" i="4" s="1"/>
  <c r="AP13" i="4" s="1"/>
  <c r="AO24" i="4"/>
  <c r="P24" i="4"/>
  <c r="AP12" i="4" s="1"/>
  <c r="O24" i="4"/>
  <c r="O23" i="4"/>
  <c r="P23" i="4" s="1"/>
  <c r="AP11" i="4" s="1"/>
  <c r="AO22" i="4"/>
  <c r="AN22" i="4"/>
  <c r="AN23" i="4" s="1"/>
  <c r="AN24" i="4" s="1"/>
  <c r="AN25" i="4" s="1"/>
  <c r="AN26" i="4" s="1"/>
  <c r="AM22" i="4"/>
  <c r="AM23" i="4" s="1"/>
  <c r="AM24" i="4" s="1"/>
  <c r="AM25" i="4" s="1"/>
  <c r="AM26" i="4" s="1"/>
  <c r="AL22" i="4"/>
  <c r="AL23" i="4" s="1"/>
  <c r="AL24" i="4" s="1"/>
  <c r="AL25" i="4" s="1"/>
  <c r="AL26" i="4" s="1"/>
  <c r="O22" i="4"/>
  <c r="P22" i="4" s="1"/>
  <c r="AP10" i="4" s="1"/>
  <c r="O21" i="4"/>
  <c r="P21" i="4" s="1"/>
  <c r="AP20" i="4"/>
  <c r="AO20" i="4"/>
  <c r="P20" i="4"/>
  <c r="AP38" i="4" s="1"/>
  <c r="P19" i="4"/>
  <c r="AP37" i="4" s="1"/>
  <c r="AO18" i="4"/>
  <c r="P18" i="4"/>
  <c r="AP36" i="4" s="1"/>
  <c r="P17" i="4"/>
  <c r="AP35" i="4" s="1"/>
  <c r="AO16" i="4"/>
  <c r="AN16" i="4"/>
  <c r="AN17" i="4" s="1"/>
  <c r="AN18" i="4" s="1"/>
  <c r="AN19" i="4" s="1"/>
  <c r="AN20" i="4" s="1"/>
  <c r="AM16" i="4"/>
  <c r="AM17" i="4" s="1"/>
  <c r="AM18" i="4" s="1"/>
  <c r="AM19" i="4" s="1"/>
  <c r="AM20" i="4" s="1"/>
  <c r="AL16" i="4"/>
  <c r="AL17" i="4" s="1"/>
  <c r="AL18" i="4" s="1"/>
  <c r="AL19" i="4" s="1"/>
  <c r="AL20" i="4" s="1"/>
  <c r="P16" i="4"/>
  <c r="AP34" i="4" s="1"/>
  <c r="AC15" i="4"/>
  <c r="AB15" i="4"/>
  <c r="AN69" i="4" s="1"/>
  <c r="AN70" i="4" s="1"/>
  <c r="AN71" i="4" s="1"/>
  <c r="AN72" i="4" s="1"/>
  <c r="AN73" i="4" s="1"/>
  <c r="AN74" i="4" s="1"/>
  <c r="AA15" i="4"/>
  <c r="AM69" i="4" s="1"/>
  <c r="AM70" i="4" s="1"/>
  <c r="AM71" i="4" s="1"/>
  <c r="AM72" i="4" s="1"/>
  <c r="AM73" i="4" s="1"/>
  <c r="AM74" i="4" s="1"/>
  <c r="Z15" i="4"/>
  <c r="AL69" i="4" s="1"/>
  <c r="AL70" i="4" s="1"/>
  <c r="AL71" i="4" s="1"/>
  <c r="AL72" i="4" s="1"/>
  <c r="AL73" i="4" s="1"/>
  <c r="AL74" i="4" s="1"/>
  <c r="S15" i="4"/>
  <c r="AD9" i="4" s="1"/>
  <c r="R15" i="4"/>
  <c r="P15" i="4"/>
  <c r="AP33" i="4" s="1"/>
  <c r="A15" i="4"/>
  <c r="AO14" i="4"/>
  <c r="AB14" i="4"/>
  <c r="AN63" i="4" s="1"/>
  <c r="AN64" i="4" s="1"/>
  <c r="AN65" i="4" s="1"/>
  <c r="AN66" i="4" s="1"/>
  <c r="AN67" i="4" s="1"/>
  <c r="AN68" i="4" s="1"/>
  <c r="AA14" i="4"/>
  <c r="AM63" i="4" s="1"/>
  <c r="AM64" i="4" s="1"/>
  <c r="AM65" i="4" s="1"/>
  <c r="AM66" i="4" s="1"/>
  <c r="AM67" i="4" s="1"/>
  <c r="AM68" i="4" s="1"/>
  <c r="Z14" i="4"/>
  <c r="AL63" i="4" s="1"/>
  <c r="AL64" i="4" s="1"/>
  <c r="AL65" i="4" s="1"/>
  <c r="AL66" i="4" s="1"/>
  <c r="AL67" i="4" s="1"/>
  <c r="AL68" i="4" s="1"/>
  <c r="Y14" i="4"/>
  <c r="AK63" i="4" s="1"/>
  <c r="AK64" i="4" s="1"/>
  <c r="AK65" i="4" s="1"/>
  <c r="AK66" i="4" s="1"/>
  <c r="AK67" i="4" s="1"/>
  <c r="AK68" i="4" s="1"/>
  <c r="P14" i="4"/>
  <c r="AP32" i="4" s="1"/>
  <c r="AD13" i="4"/>
  <c r="AC13" i="4"/>
  <c r="AB13" i="4"/>
  <c r="AN57" i="4" s="1"/>
  <c r="AN58" i="4" s="1"/>
  <c r="AN59" i="4" s="1"/>
  <c r="AN60" i="4" s="1"/>
  <c r="AN61" i="4" s="1"/>
  <c r="AN62" i="4" s="1"/>
  <c r="AA13" i="4"/>
  <c r="AM57" i="4" s="1"/>
  <c r="AM58" i="4" s="1"/>
  <c r="AM59" i="4" s="1"/>
  <c r="AM60" i="4" s="1"/>
  <c r="AM61" i="4" s="1"/>
  <c r="AM62" i="4" s="1"/>
  <c r="Z13" i="4"/>
  <c r="AL57" i="4" s="1"/>
  <c r="AL58" i="4" s="1"/>
  <c r="AL59" i="4" s="1"/>
  <c r="AL60" i="4" s="1"/>
  <c r="AL61" i="4" s="1"/>
  <c r="AL62" i="4" s="1"/>
  <c r="P13" i="4"/>
  <c r="AP31" i="4" s="1"/>
  <c r="AO12" i="4"/>
  <c r="AD12" i="4"/>
  <c r="AC12" i="4"/>
  <c r="AB12" i="4"/>
  <c r="AN51" i="4" s="1"/>
  <c r="AN52" i="4" s="1"/>
  <c r="AN53" i="4" s="1"/>
  <c r="AN54" i="4" s="1"/>
  <c r="AN55" i="4" s="1"/>
  <c r="AN56" i="4" s="1"/>
  <c r="AA12" i="4"/>
  <c r="AM51" i="4" s="1"/>
  <c r="AM52" i="4" s="1"/>
  <c r="AM53" i="4" s="1"/>
  <c r="AM54" i="4" s="1"/>
  <c r="AM55" i="4" s="1"/>
  <c r="AM56" i="4" s="1"/>
  <c r="Z12" i="4"/>
  <c r="AL51" i="4" s="1"/>
  <c r="AL52" i="4" s="1"/>
  <c r="AL53" i="4" s="1"/>
  <c r="AL54" i="4" s="1"/>
  <c r="AL55" i="4" s="1"/>
  <c r="AL56" i="4" s="1"/>
  <c r="Y12" i="4"/>
  <c r="AK51" i="4" s="1"/>
  <c r="AK52" i="4" s="1"/>
  <c r="AK53" i="4" s="1"/>
  <c r="AK54" i="4" s="1"/>
  <c r="AK55" i="4" s="1"/>
  <c r="AK56" i="4" s="1"/>
  <c r="P12" i="4"/>
  <c r="AP30" i="4" s="1"/>
  <c r="AD11" i="4"/>
  <c r="AB11" i="4"/>
  <c r="AN45" i="4" s="1"/>
  <c r="AN46" i="4" s="1"/>
  <c r="AN47" i="4" s="1"/>
  <c r="AN48" i="4" s="1"/>
  <c r="AN49" i="4" s="1"/>
  <c r="AN50" i="4" s="1"/>
  <c r="AA11" i="4"/>
  <c r="AM45" i="4" s="1"/>
  <c r="AM46" i="4" s="1"/>
  <c r="AM47" i="4" s="1"/>
  <c r="AM48" i="4" s="1"/>
  <c r="AM49" i="4" s="1"/>
  <c r="AM50" i="4" s="1"/>
  <c r="Z11" i="4"/>
  <c r="AL45" i="4" s="1"/>
  <c r="AL46" i="4" s="1"/>
  <c r="AL47" i="4" s="1"/>
  <c r="AL48" i="4" s="1"/>
  <c r="AL49" i="4" s="1"/>
  <c r="AL50" i="4" s="1"/>
  <c r="Y11" i="4"/>
  <c r="AK45" i="4" s="1"/>
  <c r="AK46" i="4" s="1"/>
  <c r="AK47" i="4" s="1"/>
  <c r="AK48" i="4" s="1"/>
  <c r="AK49" i="4" s="1"/>
  <c r="AK50" i="4" s="1"/>
  <c r="P11" i="4"/>
  <c r="AP29" i="4" s="1"/>
  <c r="AO10" i="4"/>
  <c r="AN10" i="4"/>
  <c r="AN11" i="4" s="1"/>
  <c r="AN12" i="4" s="1"/>
  <c r="AN13" i="4" s="1"/>
  <c r="AN14" i="4" s="1"/>
  <c r="AM10" i="4"/>
  <c r="AM11" i="4" s="1"/>
  <c r="AM12" i="4" s="1"/>
  <c r="AM13" i="4" s="1"/>
  <c r="AM14" i="4" s="1"/>
  <c r="AL10" i="4"/>
  <c r="AL11" i="4" s="1"/>
  <c r="AL12" i="4" s="1"/>
  <c r="AL13" i="4" s="1"/>
  <c r="AL14" i="4" s="1"/>
  <c r="AB10" i="4"/>
  <c r="AN39" i="4" s="1"/>
  <c r="AN40" i="4" s="1"/>
  <c r="AN41" i="4" s="1"/>
  <c r="AN42" i="4" s="1"/>
  <c r="AN43" i="4" s="1"/>
  <c r="AN44" i="4" s="1"/>
  <c r="AA10" i="4"/>
  <c r="AM39" i="4" s="1"/>
  <c r="AM40" i="4" s="1"/>
  <c r="AM41" i="4" s="1"/>
  <c r="AM42" i="4" s="1"/>
  <c r="AM43" i="4" s="1"/>
  <c r="AM44" i="4" s="1"/>
  <c r="Z10" i="4"/>
  <c r="AL39" i="4" s="1"/>
  <c r="AL40" i="4" s="1"/>
  <c r="AL41" i="4" s="1"/>
  <c r="AL42" i="4" s="1"/>
  <c r="AL43" i="4" s="1"/>
  <c r="AL44" i="4" s="1"/>
  <c r="Y10" i="4"/>
  <c r="AK39" i="4" s="1"/>
  <c r="AK40" i="4" s="1"/>
  <c r="AK41" i="4" s="1"/>
  <c r="AK42" i="4" s="1"/>
  <c r="AK43" i="4" s="1"/>
  <c r="AK44" i="4" s="1"/>
  <c r="P10" i="4"/>
  <c r="AP28" i="4" s="1"/>
  <c r="AC9" i="4"/>
  <c r="AB9" i="4"/>
  <c r="AN33" i="4" s="1"/>
  <c r="AN34" i="4" s="1"/>
  <c r="AN35" i="4" s="1"/>
  <c r="AN36" i="4" s="1"/>
  <c r="AN37" i="4" s="1"/>
  <c r="AN38" i="4" s="1"/>
  <c r="AA9" i="4"/>
  <c r="AM33" i="4" s="1"/>
  <c r="AM34" i="4" s="1"/>
  <c r="AM35" i="4" s="1"/>
  <c r="AM36" i="4" s="1"/>
  <c r="AM37" i="4" s="1"/>
  <c r="AM38" i="4" s="1"/>
  <c r="Z9" i="4"/>
  <c r="AL33" i="4" s="1"/>
  <c r="AL34" i="4" s="1"/>
  <c r="AL35" i="4" s="1"/>
  <c r="AL36" i="4" s="1"/>
  <c r="AL37" i="4" s="1"/>
  <c r="AL38" i="4" s="1"/>
  <c r="Y9" i="4"/>
  <c r="AK33" i="4" s="1"/>
  <c r="AK34" i="4" s="1"/>
  <c r="AK35" i="4" s="1"/>
  <c r="AK36" i="4" s="1"/>
  <c r="AK37" i="4" s="1"/>
  <c r="AK38" i="4" s="1"/>
  <c r="S9" i="4"/>
  <c r="AD8" i="4" s="1"/>
  <c r="R9" i="4"/>
  <c r="AC8" i="4" s="1"/>
  <c r="P9" i="4"/>
  <c r="AP27" i="4" s="1"/>
  <c r="A9" i="4"/>
  <c r="Y8" i="4" s="1"/>
  <c r="AK27" i="4" s="1"/>
  <c r="AK28" i="4" s="1"/>
  <c r="AK29" i="4" s="1"/>
  <c r="AK30" i="4" s="1"/>
  <c r="AK31" i="4" s="1"/>
  <c r="AK32" i="4" s="1"/>
  <c r="AO8" i="4"/>
  <c r="AB8" i="4"/>
  <c r="AN27" i="4" s="1"/>
  <c r="AN28" i="4" s="1"/>
  <c r="AN29" i="4" s="1"/>
  <c r="AN30" i="4" s="1"/>
  <c r="AN31" i="4" s="1"/>
  <c r="AN32" i="4" s="1"/>
  <c r="AA8" i="4"/>
  <c r="AM27" i="4" s="1"/>
  <c r="AM28" i="4" s="1"/>
  <c r="AM29" i="4" s="1"/>
  <c r="AM30" i="4" s="1"/>
  <c r="AM31" i="4" s="1"/>
  <c r="AM32" i="4" s="1"/>
  <c r="Z8" i="4"/>
  <c r="AL27" i="4" s="1"/>
  <c r="AL28" i="4" s="1"/>
  <c r="AL29" i="4" s="1"/>
  <c r="AL30" i="4" s="1"/>
  <c r="AL31" i="4" s="1"/>
  <c r="AL32" i="4" s="1"/>
  <c r="O8" i="4"/>
  <c r="P8" i="4" s="1"/>
  <c r="AP8" i="4" s="1"/>
  <c r="Y7" i="4"/>
  <c r="AK21" i="4" s="1"/>
  <c r="AK22" i="4" s="1"/>
  <c r="AK23" i="4" s="1"/>
  <c r="AK24" i="4" s="1"/>
  <c r="AK25" i="4" s="1"/>
  <c r="AK26" i="4" s="1"/>
  <c r="O7" i="4"/>
  <c r="P7" i="4" s="1"/>
  <c r="AP7" i="4" s="1"/>
  <c r="AO6" i="4"/>
  <c r="Y6" i="4"/>
  <c r="AK15" i="4" s="1"/>
  <c r="AK16" i="4" s="1"/>
  <c r="AK17" i="4" s="1"/>
  <c r="AK18" i="4" s="1"/>
  <c r="AK19" i="4" s="1"/>
  <c r="AK20" i="4" s="1"/>
  <c r="O6" i="4"/>
  <c r="P6" i="4" s="1"/>
  <c r="AP6" i="4" s="1"/>
  <c r="Y5" i="4"/>
  <c r="AK9" i="4" s="1"/>
  <c r="AK10" i="4" s="1"/>
  <c r="AK11" i="4" s="1"/>
  <c r="AK12" i="4" s="1"/>
  <c r="AK13" i="4" s="1"/>
  <c r="AK14" i="4" s="1"/>
  <c r="O5" i="4"/>
  <c r="P5" i="4" s="1"/>
  <c r="AP5" i="4" s="1"/>
  <c r="AO4" i="4"/>
  <c r="AN4" i="4"/>
  <c r="AN5" i="4" s="1"/>
  <c r="AN6" i="4" s="1"/>
  <c r="AN7" i="4" s="1"/>
  <c r="AN8" i="4" s="1"/>
  <c r="AM4" i="4"/>
  <c r="AM5" i="4" s="1"/>
  <c r="AM6" i="4" s="1"/>
  <c r="AM7" i="4" s="1"/>
  <c r="AM8" i="4" s="1"/>
  <c r="AL4" i="4"/>
  <c r="AL5" i="4" s="1"/>
  <c r="AL6" i="4" s="1"/>
  <c r="AL7" i="4" s="1"/>
  <c r="AL8" i="4" s="1"/>
  <c r="Y4" i="4"/>
  <c r="AK3" i="4" s="1"/>
  <c r="AK4" i="4" s="1"/>
  <c r="AK5" i="4" s="1"/>
  <c r="AK6" i="4" s="1"/>
  <c r="AK7" i="4" s="1"/>
  <c r="AK8" i="4" s="1"/>
  <c r="O4" i="4"/>
  <c r="P4" i="4" s="1"/>
  <c r="AP4" i="4" s="1"/>
  <c r="O3" i="4"/>
  <c r="N75" i="3"/>
  <c r="O75" i="3" s="1"/>
  <c r="AC48" i="3" s="1"/>
  <c r="N74" i="3"/>
  <c r="AB47" i="3" s="1"/>
  <c r="N73" i="3"/>
  <c r="O73" i="3" s="1"/>
  <c r="AC46" i="3" s="1"/>
  <c r="N72" i="3"/>
  <c r="N71" i="3"/>
  <c r="AB44" i="3" s="1"/>
  <c r="N70" i="3"/>
  <c r="AB43" i="3" s="1"/>
  <c r="A70" i="3"/>
  <c r="N69" i="3"/>
  <c r="AB20" i="3" s="1"/>
  <c r="N68" i="3"/>
  <c r="O68" i="3" s="1"/>
  <c r="AC19" i="3" s="1"/>
  <c r="N67" i="3"/>
  <c r="AB18" i="3" s="1"/>
  <c r="N66" i="3"/>
  <c r="AB17" i="3" s="1"/>
  <c r="N65" i="3"/>
  <c r="AB16" i="3" s="1"/>
  <c r="N64" i="3"/>
  <c r="O64" i="3" s="1"/>
  <c r="AC15" i="3" s="1"/>
  <c r="A64" i="3"/>
  <c r="AK15" i="3" s="1"/>
  <c r="N63" i="3"/>
  <c r="O63" i="3" s="1"/>
  <c r="N62" i="3"/>
  <c r="O62" i="3" s="1"/>
  <c r="N61" i="3"/>
  <c r="O61" i="3" s="1"/>
  <c r="N60" i="3"/>
  <c r="O60" i="3" s="1"/>
  <c r="N59" i="3"/>
  <c r="O59" i="3" s="1"/>
  <c r="N58" i="3"/>
  <c r="N57" i="3"/>
  <c r="O57" i="3" s="1"/>
  <c r="AC42" i="3" s="1"/>
  <c r="N56" i="3"/>
  <c r="O56" i="3" s="1"/>
  <c r="AC41" i="3" s="1"/>
  <c r="N55" i="3"/>
  <c r="O55" i="3" s="1"/>
  <c r="AC40" i="3" s="1"/>
  <c r="N54" i="3"/>
  <c r="O54" i="3" s="1"/>
  <c r="N53" i="3"/>
  <c r="AB38" i="3" s="1"/>
  <c r="N52" i="3"/>
  <c r="A52" i="3"/>
  <c r="AK13" i="3" s="1"/>
  <c r="N51" i="3"/>
  <c r="O51" i="3" s="1"/>
  <c r="AC14" i="3" s="1"/>
  <c r="N50" i="3"/>
  <c r="O50" i="3" s="1"/>
  <c r="AC13" i="3" s="1"/>
  <c r="N49" i="3"/>
  <c r="O49" i="3" s="1"/>
  <c r="AC12" i="3" s="1"/>
  <c r="N48" i="3"/>
  <c r="O48" i="3" s="1"/>
  <c r="AC11" i="3" s="1"/>
  <c r="N47" i="3"/>
  <c r="Q46" i="3" s="1"/>
  <c r="AN12" i="3" s="1"/>
  <c r="N46" i="3"/>
  <c r="AB9" i="3" s="1"/>
  <c r="A46" i="3"/>
  <c r="BO45" i="3"/>
  <c r="AB45" i="3"/>
  <c r="N45" i="3"/>
  <c r="O45" i="3" s="1"/>
  <c r="N44" i="3"/>
  <c r="O44" i="3" s="1"/>
  <c r="BO43" i="3"/>
  <c r="AA43" i="3"/>
  <c r="AA44" i="3" s="1"/>
  <c r="AA45" i="3" s="1"/>
  <c r="AA46" i="3" s="1"/>
  <c r="AA47" i="3" s="1"/>
  <c r="AA48" i="3" s="1"/>
  <c r="Z43" i="3"/>
  <c r="Z44" i="3" s="1"/>
  <c r="Z45" i="3" s="1"/>
  <c r="Z46" i="3" s="1"/>
  <c r="Z47" i="3" s="1"/>
  <c r="Z48" i="3" s="1"/>
  <c r="Y43" i="3"/>
  <c r="Y44" i="3" s="1"/>
  <c r="Y45" i="3" s="1"/>
  <c r="Y46" i="3" s="1"/>
  <c r="Y47" i="3" s="1"/>
  <c r="Y48" i="3" s="1"/>
  <c r="O43" i="3"/>
  <c r="N43" i="3"/>
  <c r="N42" i="3"/>
  <c r="O42" i="3" s="1"/>
  <c r="BO41" i="3"/>
  <c r="N41" i="3"/>
  <c r="O41" i="3" s="1"/>
  <c r="N40" i="3"/>
  <c r="BO39" i="3"/>
  <c r="AC39" i="3"/>
  <c r="AB39" i="3"/>
  <c r="BO37" i="3"/>
  <c r="AA37" i="3"/>
  <c r="AA38" i="3" s="1"/>
  <c r="AA39" i="3" s="1"/>
  <c r="AA40" i="3" s="1"/>
  <c r="AA41" i="3" s="1"/>
  <c r="AA42" i="3" s="1"/>
  <c r="Z37" i="3"/>
  <c r="Z38" i="3" s="1"/>
  <c r="Z39" i="3" s="1"/>
  <c r="Z40" i="3" s="1"/>
  <c r="Z41" i="3" s="1"/>
  <c r="Z42" i="3" s="1"/>
  <c r="BO35" i="3"/>
  <c r="N35" i="3"/>
  <c r="AB36" i="3" s="1"/>
  <c r="N34" i="3"/>
  <c r="O34" i="3" s="1"/>
  <c r="AC35" i="3" s="1"/>
  <c r="BO33" i="3"/>
  <c r="N33" i="3"/>
  <c r="AB34" i="3" s="1"/>
  <c r="N32" i="3"/>
  <c r="AB33" i="3" s="1"/>
  <c r="BO31" i="3"/>
  <c r="AA31" i="3"/>
  <c r="AA32" i="3" s="1"/>
  <c r="AA33" i="3" s="1"/>
  <c r="AA34" i="3" s="1"/>
  <c r="AA35" i="3" s="1"/>
  <c r="AA36" i="3" s="1"/>
  <c r="Z31" i="3"/>
  <c r="Z32" i="3" s="1"/>
  <c r="Z33" i="3" s="1"/>
  <c r="Z34" i="3" s="1"/>
  <c r="Z35" i="3" s="1"/>
  <c r="Z36" i="3" s="1"/>
  <c r="N31" i="3"/>
  <c r="AB32" i="3" s="1"/>
  <c r="N30" i="3"/>
  <c r="A30" i="3"/>
  <c r="Y31" i="3" s="1"/>
  <c r="Y32" i="3" s="1"/>
  <c r="Y33" i="3" s="1"/>
  <c r="Y34" i="3" s="1"/>
  <c r="Y35" i="3" s="1"/>
  <c r="Y36" i="3" s="1"/>
  <c r="BO29" i="3"/>
  <c r="N29" i="3"/>
  <c r="O29" i="3" s="1"/>
  <c r="N28" i="3"/>
  <c r="O28" i="3" s="1"/>
  <c r="BO27" i="3"/>
  <c r="O27" i="3"/>
  <c r="N27" i="3"/>
  <c r="N26" i="3"/>
  <c r="O26" i="3" s="1"/>
  <c r="BO25" i="3"/>
  <c r="AA25" i="3"/>
  <c r="AA26" i="3" s="1"/>
  <c r="AA27" i="3" s="1"/>
  <c r="AA28" i="3" s="1"/>
  <c r="AA29" i="3" s="1"/>
  <c r="AA30" i="3" s="1"/>
  <c r="Z25" i="3"/>
  <c r="Z26" i="3" s="1"/>
  <c r="Z27" i="3" s="1"/>
  <c r="Z28" i="3" s="1"/>
  <c r="Z29" i="3" s="1"/>
  <c r="Z30" i="3" s="1"/>
  <c r="N25" i="3"/>
  <c r="O25" i="3" s="1"/>
  <c r="N24" i="3"/>
  <c r="BO23" i="3"/>
  <c r="AM16" i="3"/>
  <c r="AL16" i="3"/>
  <c r="AK16" i="3"/>
  <c r="BO21" i="3"/>
  <c r="AM15" i="3"/>
  <c r="AL15" i="3"/>
  <c r="AK14" i="3"/>
  <c r="N20" i="3"/>
  <c r="AB30" i="3" s="1"/>
  <c r="BO19" i="3"/>
  <c r="AB19" i="3"/>
  <c r="N19" i="3"/>
  <c r="N18" i="3"/>
  <c r="AB28" i="3" s="1"/>
  <c r="BO17" i="3"/>
  <c r="N17" i="3"/>
  <c r="AB27" i="3" s="1"/>
  <c r="N16" i="3"/>
  <c r="AB26" i="3" s="1"/>
  <c r="BO15" i="3"/>
  <c r="BI15" i="3"/>
  <c r="AB15" i="3"/>
  <c r="AA15" i="3"/>
  <c r="AA16" i="3" s="1"/>
  <c r="AA17" i="3" s="1"/>
  <c r="AA18" i="3" s="1"/>
  <c r="AA19" i="3" s="1"/>
  <c r="AA20" i="3" s="1"/>
  <c r="Z15" i="3"/>
  <c r="Z16" i="3" s="1"/>
  <c r="Z17" i="3" s="1"/>
  <c r="Z18" i="3" s="1"/>
  <c r="Z19" i="3" s="1"/>
  <c r="Z20" i="3" s="1"/>
  <c r="N15" i="3"/>
  <c r="A15" i="3"/>
  <c r="Y25" i="3" s="1"/>
  <c r="Y26" i="3" s="1"/>
  <c r="Y27" i="3" s="1"/>
  <c r="Y28" i="3" s="1"/>
  <c r="Y29" i="3" s="1"/>
  <c r="Y30" i="3" s="1"/>
  <c r="N14" i="3"/>
  <c r="O14" i="3" s="1"/>
  <c r="AC8" i="3" s="1"/>
  <c r="BO13" i="3"/>
  <c r="AM13" i="3"/>
  <c r="AL13" i="3"/>
  <c r="O13" i="3"/>
  <c r="AC7" i="3" s="1"/>
  <c r="N13" i="3"/>
  <c r="AM12" i="3"/>
  <c r="AL12" i="3"/>
  <c r="AK12" i="3"/>
  <c r="AB12" i="3"/>
  <c r="N12" i="3"/>
  <c r="BO11" i="3"/>
  <c r="AK11" i="3"/>
  <c r="AB11" i="3"/>
  <c r="N11" i="3"/>
  <c r="O11" i="3" s="1"/>
  <c r="AC5" i="3" s="1"/>
  <c r="AM10" i="3"/>
  <c r="AL10" i="3"/>
  <c r="N10" i="3"/>
  <c r="O10" i="3" s="1"/>
  <c r="AC4" i="3" s="1"/>
  <c r="AQ9" i="3"/>
  <c r="AP9" i="3"/>
  <c r="AK9" i="3"/>
  <c r="AA9" i="3"/>
  <c r="AA10" i="3" s="1"/>
  <c r="AA11" i="3" s="1"/>
  <c r="AA12" i="3" s="1"/>
  <c r="AA13" i="3" s="1"/>
  <c r="AA14" i="3" s="1"/>
  <c r="Z9" i="3"/>
  <c r="Z10" i="3" s="1"/>
  <c r="Z11" i="3" s="1"/>
  <c r="Z12" i="3" s="1"/>
  <c r="Z13" i="3" s="1"/>
  <c r="Z14" i="3" s="1"/>
  <c r="Y9" i="3"/>
  <c r="Y10" i="3" s="1"/>
  <c r="Y11" i="3" s="1"/>
  <c r="Y12" i="3" s="1"/>
  <c r="Y13" i="3" s="1"/>
  <c r="Y14" i="3" s="1"/>
  <c r="N9" i="3"/>
  <c r="A9" i="3"/>
  <c r="BO8" i="3"/>
  <c r="AM8" i="3"/>
  <c r="AL8" i="3"/>
  <c r="AB8" i="3"/>
  <c r="N8" i="3"/>
  <c r="O8" i="3" s="1"/>
  <c r="AB7" i="3"/>
  <c r="N7" i="3"/>
  <c r="O7" i="3" s="1"/>
  <c r="BO6" i="3"/>
  <c r="BI6" i="3"/>
  <c r="O6" i="3"/>
  <c r="N6" i="3"/>
  <c r="AM5" i="3"/>
  <c r="AL5" i="3"/>
  <c r="AY5" i="3" s="1"/>
  <c r="AK5" i="3"/>
  <c r="N5" i="3"/>
  <c r="BO4" i="3"/>
  <c r="AK4" i="3"/>
  <c r="AB4" i="3"/>
  <c r="N4" i="3"/>
  <c r="O4" i="3" s="1"/>
  <c r="AB3" i="3"/>
  <c r="AA3" i="3"/>
  <c r="AM19" i="3" s="1"/>
  <c r="AM22" i="3" s="1"/>
  <c r="AM20" i="3" s="1"/>
  <c r="AM21" i="3" s="1"/>
  <c r="Z3" i="3"/>
  <c r="AL19" i="3" s="1"/>
  <c r="Y3" i="3"/>
  <c r="AK19" i="3" s="1"/>
  <c r="AK22" i="3" s="1"/>
  <c r="AK20" i="3" s="1"/>
  <c r="AK21" i="3" s="1"/>
  <c r="N3" i="3"/>
  <c r="O3" i="3" s="1"/>
  <c r="N124" i="2"/>
  <c r="N123" i="2"/>
  <c r="O123" i="2" s="1"/>
  <c r="N122" i="2"/>
  <c r="N121" i="2"/>
  <c r="O121" i="2" s="1"/>
  <c r="N120" i="2"/>
  <c r="N119" i="2"/>
  <c r="A119" i="2"/>
  <c r="X21" i="2" s="1"/>
  <c r="N118" i="2"/>
  <c r="O118" i="2" s="1"/>
  <c r="N117" i="2"/>
  <c r="O117" i="2" s="1"/>
  <c r="N116" i="2"/>
  <c r="O116" i="2" s="1"/>
  <c r="N115" i="2"/>
  <c r="N114" i="2"/>
  <c r="O114" i="2" s="1"/>
  <c r="N113" i="2"/>
  <c r="A113" i="2"/>
  <c r="X22" i="2" s="1"/>
  <c r="N112" i="2"/>
  <c r="O112" i="2" s="1"/>
  <c r="N111" i="2"/>
  <c r="O111" i="2" s="1"/>
  <c r="N110" i="2"/>
  <c r="O110" i="2" s="1"/>
  <c r="N109" i="2"/>
  <c r="O109" i="2" s="1"/>
  <c r="N108" i="2"/>
  <c r="O108" i="2" s="1"/>
  <c r="N107" i="2"/>
  <c r="N106" i="2"/>
  <c r="N105" i="2"/>
  <c r="O105" i="2" s="1"/>
  <c r="N104" i="2"/>
  <c r="O104" i="2" s="1"/>
  <c r="N103" i="2"/>
  <c r="O103" i="2" s="1"/>
  <c r="N102" i="2"/>
  <c r="N101" i="2"/>
  <c r="A101" i="2"/>
  <c r="N100" i="2"/>
  <c r="O100" i="2" s="1"/>
  <c r="N99" i="2"/>
  <c r="N98" i="2"/>
  <c r="O98" i="2" s="1"/>
  <c r="N97" i="2"/>
  <c r="O97" i="2" s="1"/>
  <c r="N96" i="2"/>
  <c r="O96" i="2" s="1"/>
  <c r="N95" i="2"/>
  <c r="A95" i="2"/>
  <c r="X19" i="2" s="1"/>
  <c r="N94" i="2"/>
  <c r="O94" i="2" s="1"/>
  <c r="N93" i="2"/>
  <c r="O93" i="2" s="1"/>
  <c r="N92" i="2"/>
  <c r="O92" i="2" s="1"/>
  <c r="N91" i="2"/>
  <c r="O91" i="2" s="1"/>
  <c r="N90" i="2"/>
  <c r="O90" i="2" s="1"/>
  <c r="N89" i="2"/>
  <c r="O89" i="2" s="1"/>
  <c r="N88" i="2"/>
  <c r="N87" i="2"/>
  <c r="O87" i="2" s="1"/>
  <c r="N86" i="2"/>
  <c r="N85" i="2"/>
  <c r="O85" i="2" s="1"/>
  <c r="N84" i="2"/>
  <c r="N83" i="2"/>
  <c r="A83" i="2"/>
  <c r="X15" i="2" s="1"/>
  <c r="N82" i="2"/>
  <c r="O82" i="2" s="1"/>
  <c r="N81" i="2"/>
  <c r="O81" i="2" s="1"/>
  <c r="N80" i="2"/>
  <c r="O80" i="2" s="1"/>
  <c r="N79" i="2"/>
  <c r="N78" i="2"/>
  <c r="O78" i="2" s="1"/>
  <c r="N77" i="2"/>
  <c r="A77" i="2"/>
  <c r="N76" i="2"/>
  <c r="O76" i="2" s="1"/>
  <c r="N75" i="2"/>
  <c r="O75" i="2" s="1"/>
  <c r="N74" i="2"/>
  <c r="O74" i="2" s="1"/>
  <c r="N73" i="2"/>
  <c r="O73" i="2" s="1"/>
  <c r="N72" i="2"/>
  <c r="O72" i="2" s="1"/>
  <c r="N71" i="2"/>
  <c r="N70" i="2"/>
  <c r="N69" i="2"/>
  <c r="O69" i="2" s="1"/>
  <c r="N68" i="2"/>
  <c r="O68" i="2" s="1"/>
  <c r="N67" i="2"/>
  <c r="O67" i="2" s="1"/>
  <c r="N66" i="2"/>
  <c r="N65" i="2"/>
  <c r="A65" i="2"/>
  <c r="X12" i="2" s="1"/>
  <c r="N64" i="2"/>
  <c r="N63" i="2"/>
  <c r="N62" i="2"/>
  <c r="O62" i="2" s="1"/>
  <c r="N61" i="2"/>
  <c r="N60" i="2"/>
  <c r="O60" i="2" s="1"/>
  <c r="N59" i="2"/>
  <c r="A59" i="2"/>
  <c r="X13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N48" i="2"/>
  <c r="N47" i="2"/>
  <c r="O47" i="2" s="1"/>
  <c r="N46" i="2"/>
  <c r="N45" i="2"/>
  <c r="O45" i="2" s="1"/>
  <c r="N44" i="2"/>
  <c r="N43" i="2"/>
  <c r="O43" i="2" s="1"/>
  <c r="A43" i="2"/>
  <c r="X10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N32" i="2"/>
  <c r="O32" i="2" s="1"/>
  <c r="N31" i="2"/>
  <c r="O31" i="2" s="1"/>
  <c r="N30" i="2"/>
  <c r="O30" i="2" s="1"/>
  <c r="N29" i="2"/>
  <c r="N28" i="2"/>
  <c r="O28" i="2" s="1"/>
  <c r="N27" i="2"/>
  <c r="A27" i="2"/>
  <c r="N26" i="2"/>
  <c r="N25" i="2"/>
  <c r="O25" i="2" s="1"/>
  <c r="N24" i="2"/>
  <c r="O24" i="2" s="1"/>
  <c r="N23" i="2"/>
  <c r="O23" i="2" s="1"/>
  <c r="Z22" i="2"/>
  <c r="Y22" i="2"/>
  <c r="N22" i="2"/>
  <c r="O22" i="2" s="1"/>
  <c r="Z21" i="2"/>
  <c r="Y21" i="2"/>
  <c r="N21" i="2"/>
  <c r="O21" i="2" s="1"/>
  <c r="A21" i="2"/>
  <c r="X5" i="2" s="1"/>
  <c r="X20" i="2"/>
  <c r="N20" i="2"/>
  <c r="Z19" i="2"/>
  <c r="Y19" i="2"/>
  <c r="N19" i="2"/>
  <c r="O19" i="2" s="1"/>
  <c r="Z18" i="2"/>
  <c r="Y18" i="2"/>
  <c r="X18" i="2"/>
  <c r="N18" i="2"/>
  <c r="X17" i="2"/>
  <c r="N17" i="2"/>
  <c r="Z16" i="2"/>
  <c r="Y16" i="2"/>
  <c r="X16" i="2"/>
  <c r="N16" i="2"/>
  <c r="O16" i="2" s="1"/>
  <c r="AU15" i="2"/>
  <c r="Z15" i="2"/>
  <c r="Y15" i="2"/>
  <c r="N15" i="2"/>
  <c r="A15" i="2"/>
  <c r="X8" i="2" s="1"/>
  <c r="X14" i="2"/>
  <c r="N14" i="2"/>
  <c r="Z13" i="2"/>
  <c r="Y13" i="2"/>
  <c r="N13" i="2"/>
  <c r="Z12" i="2"/>
  <c r="Y12" i="2"/>
  <c r="N12" i="2"/>
  <c r="O12" i="2" s="1"/>
  <c r="X11" i="2"/>
  <c r="N11" i="2"/>
  <c r="O11" i="2" s="1"/>
  <c r="Z10" i="2"/>
  <c r="Y10" i="2"/>
  <c r="N10" i="2"/>
  <c r="O10" i="2" s="1"/>
  <c r="AD9" i="2"/>
  <c r="AC9" i="2"/>
  <c r="X9" i="2"/>
  <c r="N9" i="2"/>
  <c r="A9" i="2"/>
  <c r="X7" i="2" s="1"/>
  <c r="AK7" i="3" s="1"/>
  <c r="BL22" i="3" s="1"/>
  <c r="BL23" i="3" s="1"/>
  <c r="BL24" i="3" s="1"/>
  <c r="BL25" i="3" s="1"/>
  <c r="BL26" i="3" s="1"/>
  <c r="BL27" i="3" s="1"/>
  <c r="Z8" i="2"/>
  <c r="Y8" i="2"/>
  <c r="N8" i="2"/>
  <c r="O8" i="2" s="1"/>
  <c r="Z7" i="2"/>
  <c r="AM7" i="3" s="1"/>
  <c r="BN22" i="3" s="1"/>
  <c r="BN23" i="3" s="1"/>
  <c r="BN24" i="3" s="1"/>
  <c r="BN25" i="3" s="1"/>
  <c r="BN26" i="3" s="1"/>
  <c r="BN27" i="3" s="1"/>
  <c r="Y7" i="2"/>
  <c r="AL7" i="3" s="1"/>
  <c r="N7" i="2"/>
  <c r="AU6" i="2"/>
  <c r="Z6" i="2"/>
  <c r="AM6" i="3" s="1"/>
  <c r="BN16" i="3" s="1"/>
  <c r="BN17" i="3" s="1"/>
  <c r="BN18" i="3" s="1"/>
  <c r="BN19" i="3" s="1"/>
  <c r="BN20" i="3" s="1"/>
  <c r="BN21" i="3" s="1"/>
  <c r="Y6" i="2"/>
  <c r="AL6" i="3" s="1"/>
  <c r="X6" i="2"/>
  <c r="AK6" i="3" s="1"/>
  <c r="BL16" i="3" s="1"/>
  <c r="BL17" i="3" s="1"/>
  <c r="BL18" i="3" s="1"/>
  <c r="BL19" i="3" s="1"/>
  <c r="BL20" i="3" s="1"/>
  <c r="BL21" i="3" s="1"/>
  <c r="N6" i="2"/>
  <c r="O6" i="2" s="1"/>
  <c r="Z5" i="2"/>
  <c r="Y5" i="2"/>
  <c r="N5" i="2"/>
  <c r="O5" i="2" s="1"/>
  <c r="X4" i="2"/>
  <c r="N4" i="2"/>
  <c r="O4" i="2" s="1"/>
  <c r="N3" i="2"/>
  <c r="N98" i="1"/>
  <c r="N97" i="1"/>
  <c r="N96" i="1"/>
  <c r="N95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AG74" i="1"/>
  <c r="N74" i="1"/>
  <c r="N73" i="1"/>
  <c r="AG72" i="1"/>
  <c r="AF72" i="1"/>
  <c r="AF73" i="1" s="1"/>
  <c r="AF74" i="1" s="1"/>
  <c r="AE72" i="1"/>
  <c r="AE73" i="1" s="1"/>
  <c r="AE74" i="1" s="1"/>
  <c r="N72" i="1"/>
  <c r="AD71" i="1"/>
  <c r="AD72" i="1" s="1"/>
  <c r="AD73" i="1" s="1"/>
  <c r="AD74" i="1" s="1"/>
  <c r="N71" i="1"/>
  <c r="AG70" i="1"/>
  <c r="N70" i="1"/>
  <c r="N69" i="1"/>
  <c r="AG68" i="1"/>
  <c r="AF68" i="1"/>
  <c r="AF69" i="1" s="1"/>
  <c r="AF70" i="1" s="1"/>
  <c r="AE68" i="1"/>
  <c r="AE69" i="1" s="1"/>
  <c r="AE70" i="1" s="1"/>
  <c r="N68" i="1"/>
  <c r="AD67" i="1"/>
  <c r="AD68" i="1" s="1"/>
  <c r="AD69" i="1" s="1"/>
  <c r="AD70" i="1" s="1"/>
  <c r="N67" i="1"/>
  <c r="AG66" i="1"/>
  <c r="N66" i="1"/>
  <c r="N65" i="1"/>
  <c r="AG64" i="1"/>
  <c r="AF64" i="1"/>
  <c r="AF65" i="1" s="1"/>
  <c r="AF66" i="1" s="1"/>
  <c r="AE64" i="1"/>
  <c r="AE65" i="1" s="1"/>
  <c r="AE66" i="1" s="1"/>
  <c r="AD64" i="1"/>
  <c r="AD65" i="1" s="1"/>
  <c r="AD66" i="1" s="1"/>
  <c r="N64" i="1"/>
  <c r="AD63" i="1"/>
  <c r="N63" i="1"/>
  <c r="AG62" i="1"/>
  <c r="N62" i="1"/>
  <c r="N61" i="1"/>
  <c r="AG60" i="1"/>
  <c r="AE60" i="1"/>
  <c r="AE61" i="1" s="1"/>
  <c r="AE62" i="1" s="1"/>
  <c r="AD60" i="1"/>
  <c r="AD61" i="1" s="1"/>
  <c r="AD62" i="1" s="1"/>
  <c r="N60" i="1"/>
  <c r="AF59" i="1"/>
  <c r="AF60" i="1" s="1"/>
  <c r="AF61" i="1" s="1"/>
  <c r="AF62" i="1" s="1"/>
  <c r="N59" i="1"/>
  <c r="AG58" i="1"/>
  <c r="N58" i="1"/>
  <c r="N57" i="1"/>
  <c r="AG56" i="1"/>
  <c r="AF56" i="1"/>
  <c r="AF57" i="1" s="1"/>
  <c r="AF58" i="1" s="1"/>
  <c r="AE56" i="1"/>
  <c r="AE57" i="1" s="1"/>
  <c r="AE58" i="1" s="1"/>
  <c r="N56" i="1"/>
  <c r="AD55" i="1"/>
  <c r="AD56" i="1" s="1"/>
  <c r="AD57" i="1" s="1"/>
  <c r="AD58" i="1" s="1"/>
  <c r="N55" i="1"/>
  <c r="AN54" i="1"/>
  <c r="AG54" i="1"/>
  <c r="N54" i="1"/>
  <c r="N53" i="1"/>
  <c r="AN52" i="1"/>
  <c r="AM52" i="1"/>
  <c r="AM53" i="1" s="1"/>
  <c r="AM54" i="1" s="1"/>
  <c r="AL52" i="1"/>
  <c r="AL53" i="1" s="1"/>
  <c r="AL54" i="1" s="1"/>
  <c r="AG52" i="1"/>
  <c r="AF52" i="1"/>
  <c r="AF53" i="1" s="1"/>
  <c r="AF54" i="1" s="1"/>
  <c r="AE52" i="1"/>
  <c r="AE53" i="1" s="1"/>
  <c r="AE54" i="1" s="1"/>
  <c r="N52" i="1"/>
  <c r="AK51" i="1"/>
  <c r="AK52" i="1" s="1"/>
  <c r="AK53" i="1" s="1"/>
  <c r="AK54" i="1" s="1"/>
  <c r="AD51" i="1"/>
  <c r="AD52" i="1" s="1"/>
  <c r="AD53" i="1" s="1"/>
  <c r="AD54" i="1" s="1"/>
  <c r="N51" i="1"/>
  <c r="P51" i="1" s="1"/>
  <c r="X24" i="1" s="1"/>
  <c r="AN50" i="1"/>
  <c r="AG50" i="1"/>
  <c r="N50" i="1"/>
  <c r="N49" i="1"/>
  <c r="AN48" i="1"/>
  <c r="AM48" i="1"/>
  <c r="AM49" i="1" s="1"/>
  <c r="AM50" i="1" s="1"/>
  <c r="AL48" i="1"/>
  <c r="AL49" i="1" s="1"/>
  <c r="AL50" i="1" s="1"/>
  <c r="AG48" i="1"/>
  <c r="AE48" i="1"/>
  <c r="AE49" i="1" s="1"/>
  <c r="AE50" i="1" s="1"/>
  <c r="AD48" i="1"/>
  <c r="AD49" i="1" s="1"/>
  <c r="AD50" i="1" s="1"/>
  <c r="N48" i="1"/>
  <c r="AK47" i="1"/>
  <c r="AK48" i="1" s="1"/>
  <c r="AK49" i="1" s="1"/>
  <c r="AK50" i="1" s="1"/>
  <c r="AF47" i="1"/>
  <c r="AF48" i="1" s="1"/>
  <c r="AF49" i="1" s="1"/>
  <c r="AF50" i="1" s="1"/>
  <c r="N47" i="1"/>
  <c r="AN46" i="1"/>
  <c r="AG46" i="1"/>
  <c r="N46" i="1"/>
  <c r="N45" i="1"/>
  <c r="AN44" i="1"/>
  <c r="AM44" i="1"/>
  <c r="AM45" i="1" s="1"/>
  <c r="AM46" i="1" s="1"/>
  <c r="AL44" i="1"/>
  <c r="AL45" i="1" s="1"/>
  <c r="AL46" i="1" s="1"/>
  <c r="AG44" i="1"/>
  <c r="AE44" i="1"/>
  <c r="AE45" i="1" s="1"/>
  <c r="AE46" i="1" s="1"/>
  <c r="AD44" i="1"/>
  <c r="AD45" i="1" s="1"/>
  <c r="AD46" i="1" s="1"/>
  <c r="N44" i="1"/>
  <c r="AK43" i="1"/>
  <c r="AK44" i="1" s="1"/>
  <c r="AK45" i="1" s="1"/>
  <c r="AK46" i="1" s="1"/>
  <c r="AF43" i="1"/>
  <c r="AF44" i="1" s="1"/>
  <c r="AF45" i="1" s="1"/>
  <c r="AF46" i="1" s="1"/>
  <c r="P43" i="1"/>
  <c r="N43" i="1"/>
  <c r="AN42" i="1"/>
  <c r="AG42" i="1"/>
  <c r="N42" i="1"/>
  <c r="N41" i="1"/>
  <c r="AN40" i="1"/>
  <c r="AM40" i="1"/>
  <c r="AM41" i="1" s="1"/>
  <c r="AM42" i="1" s="1"/>
  <c r="AL40" i="1"/>
  <c r="AL41" i="1" s="1"/>
  <c r="AL42" i="1" s="1"/>
  <c r="AG40" i="1"/>
  <c r="AF40" i="1"/>
  <c r="AF41" i="1" s="1"/>
  <c r="AF42" i="1" s="1"/>
  <c r="AE40" i="1"/>
  <c r="AE41" i="1" s="1"/>
  <c r="AE42" i="1" s="1"/>
  <c r="N40" i="1"/>
  <c r="AK39" i="1"/>
  <c r="AK40" i="1" s="1"/>
  <c r="AK41" i="1" s="1"/>
  <c r="AK42" i="1" s="1"/>
  <c r="AD39" i="1"/>
  <c r="AD40" i="1" s="1"/>
  <c r="AD41" i="1" s="1"/>
  <c r="AD42" i="1" s="1"/>
  <c r="N39" i="1"/>
  <c r="AN38" i="1"/>
  <c r="AG38" i="1"/>
  <c r="N38" i="1"/>
  <c r="AF37" i="1"/>
  <c r="AF38" i="1" s="1"/>
  <c r="N37" i="1"/>
  <c r="AN36" i="1"/>
  <c r="AM36" i="1"/>
  <c r="AM37" i="1" s="1"/>
  <c r="AM38" i="1" s="1"/>
  <c r="AL36" i="1"/>
  <c r="AL37" i="1" s="1"/>
  <c r="AL38" i="1" s="1"/>
  <c r="AK36" i="1"/>
  <c r="AK37" i="1" s="1"/>
  <c r="AK38" i="1" s="1"/>
  <c r="AG36" i="1"/>
  <c r="AF36" i="1"/>
  <c r="AE36" i="1"/>
  <c r="AE37" i="1" s="1"/>
  <c r="AE38" i="1" s="1"/>
  <c r="N36" i="1"/>
  <c r="AK35" i="1"/>
  <c r="AD35" i="1"/>
  <c r="AD36" i="1" s="1"/>
  <c r="AD37" i="1" s="1"/>
  <c r="AD38" i="1" s="1"/>
  <c r="N35" i="1"/>
  <c r="AN34" i="1"/>
  <c r="AG34" i="1"/>
  <c r="N34" i="1"/>
  <c r="AE33" i="1"/>
  <c r="AE34" i="1" s="1"/>
  <c r="N33" i="1"/>
  <c r="AN32" i="1"/>
  <c r="AM32" i="1"/>
  <c r="AM33" i="1" s="1"/>
  <c r="AM34" i="1" s="1"/>
  <c r="AL32" i="1"/>
  <c r="AL33" i="1" s="1"/>
  <c r="AL34" i="1" s="1"/>
  <c r="AG32" i="1"/>
  <c r="AF32" i="1"/>
  <c r="AF33" i="1" s="1"/>
  <c r="AF34" i="1" s="1"/>
  <c r="AE32" i="1"/>
  <c r="N32" i="1"/>
  <c r="AK31" i="1"/>
  <c r="AK32" i="1" s="1"/>
  <c r="AK33" i="1" s="1"/>
  <c r="AK34" i="1" s="1"/>
  <c r="AD31" i="1"/>
  <c r="AD32" i="1" s="1"/>
  <c r="AD33" i="1" s="1"/>
  <c r="AD34" i="1" s="1"/>
  <c r="N31" i="1"/>
  <c r="AN30" i="1"/>
  <c r="AG30" i="1"/>
  <c r="N30" i="1"/>
  <c r="N29" i="1"/>
  <c r="AN28" i="1"/>
  <c r="AM28" i="1"/>
  <c r="AM29" i="1" s="1"/>
  <c r="AM30" i="1" s="1"/>
  <c r="AL28" i="1"/>
  <c r="AL29" i="1" s="1"/>
  <c r="AL30" i="1" s="1"/>
  <c r="AG28" i="1"/>
  <c r="AF28" i="1"/>
  <c r="AF29" i="1" s="1"/>
  <c r="AF30" i="1" s="1"/>
  <c r="AE28" i="1"/>
  <c r="AE29" i="1" s="1"/>
  <c r="AE30" i="1" s="1"/>
  <c r="N28" i="1"/>
  <c r="AK27" i="1"/>
  <c r="AK28" i="1" s="1"/>
  <c r="AK29" i="1" s="1"/>
  <c r="AK30" i="1" s="1"/>
  <c r="AD27" i="1"/>
  <c r="AD28" i="1" s="1"/>
  <c r="AD29" i="1" s="1"/>
  <c r="AD30" i="1" s="1"/>
  <c r="N27" i="1"/>
  <c r="AN26" i="1"/>
  <c r="AG26" i="1"/>
  <c r="N26" i="1"/>
  <c r="W25" i="1"/>
  <c r="V25" i="1"/>
  <c r="U25" i="1"/>
  <c r="N25" i="1"/>
  <c r="AN24" i="1"/>
  <c r="AM24" i="1"/>
  <c r="AM25" i="1" s="1"/>
  <c r="AM26" i="1" s="1"/>
  <c r="AL24" i="1"/>
  <c r="AL25" i="1" s="1"/>
  <c r="AL26" i="1" s="1"/>
  <c r="AG24" i="1"/>
  <c r="AE24" i="1"/>
  <c r="AE25" i="1" s="1"/>
  <c r="AE26" i="1" s="1"/>
  <c r="AD24" i="1"/>
  <c r="AD25" i="1" s="1"/>
  <c r="AD26" i="1" s="1"/>
  <c r="W24" i="1"/>
  <c r="V24" i="1"/>
  <c r="U24" i="1"/>
  <c r="N24" i="1"/>
  <c r="AK23" i="1"/>
  <c r="AK24" i="1" s="1"/>
  <c r="AK25" i="1" s="1"/>
  <c r="AK26" i="1" s="1"/>
  <c r="AF23" i="1"/>
  <c r="AF24" i="1" s="1"/>
  <c r="AF25" i="1" s="1"/>
  <c r="AF26" i="1" s="1"/>
  <c r="W23" i="1"/>
  <c r="V23" i="1"/>
  <c r="U23" i="1"/>
  <c r="N23" i="1"/>
  <c r="AN22" i="1"/>
  <c r="AG22" i="1"/>
  <c r="W22" i="1"/>
  <c r="V22" i="1"/>
  <c r="U22" i="1"/>
  <c r="N22" i="1"/>
  <c r="W21" i="1"/>
  <c r="V21" i="1"/>
  <c r="U21" i="1"/>
  <c r="N21" i="1"/>
  <c r="AN20" i="1"/>
  <c r="AM20" i="1"/>
  <c r="AM21" i="1" s="1"/>
  <c r="AM22" i="1" s="1"/>
  <c r="AL20" i="1"/>
  <c r="AL21" i="1" s="1"/>
  <c r="AL22" i="1" s="1"/>
  <c r="AG20" i="1"/>
  <c r="AF20" i="1"/>
  <c r="AF21" i="1" s="1"/>
  <c r="AF22" i="1" s="1"/>
  <c r="AE20" i="1"/>
  <c r="AE21" i="1" s="1"/>
  <c r="AE22" i="1" s="1"/>
  <c r="AD20" i="1"/>
  <c r="AD21" i="1" s="1"/>
  <c r="AD22" i="1" s="1"/>
  <c r="W20" i="1"/>
  <c r="V20" i="1"/>
  <c r="U20" i="1"/>
  <c r="N20" i="1"/>
  <c r="AK19" i="1"/>
  <c r="AK20" i="1" s="1"/>
  <c r="AK21" i="1" s="1"/>
  <c r="AK22" i="1" s="1"/>
  <c r="AF19" i="1"/>
  <c r="W19" i="1"/>
  <c r="V19" i="1"/>
  <c r="U19" i="1"/>
  <c r="N19" i="1"/>
  <c r="AN18" i="1"/>
  <c r="AG18" i="1"/>
  <c r="W18" i="1"/>
  <c r="V18" i="1"/>
  <c r="U18" i="1"/>
  <c r="N18" i="1"/>
  <c r="X17" i="1"/>
  <c r="W17" i="1"/>
  <c r="V17" i="1"/>
  <c r="U17" i="1"/>
  <c r="N17" i="1"/>
  <c r="AN16" i="1"/>
  <c r="AM16" i="1"/>
  <c r="AM17" i="1" s="1"/>
  <c r="AM18" i="1" s="1"/>
  <c r="AL16" i="1"/>
  <c r="AL17" i="1" s="1"/>
  <c r="AL18" i="1" s="1"/>
  <c r="AG16" i="1"/>
  <c r="AF16" i="1"/>
  <c r="AF17" i="1" s="1"/>
  <c r="AF18" i="1" s="1"/>
  <c r="AE16" i="1"/>
  <c r="AE17" i="1" s="1"/>
  <c r="AE18" i="1" s="1"/>
  <c r="W16" i="1"/>
  <c r="V16" i="1"/>
  <c r="U16" i="1"/>
  <c r="N16" i="1"/>
  <c r="AK15" i="1"/>
  <c r="AK16" i="1" s="1"/>
  <c r="AK17" i="1" s="1"/>
  <c r="AK18" i="1" s="1"/>
  <c r="AD15" i="1"/>
  <c r="AD16" i="1" s="1"/>
  <c r="AD17" i="1" s="1"/>
  <c r="AD18" i="1" s="1"/>
  <c r="W15" i="1"/>
  <c r="V15" i="1"/>
  <c r="U15" i="1"/>
  <c r="N15" i="1"/>
  <c r="AN14" i="1"/>
  <c r="AG14" i="1"/>
  <c r="W14" i="1"/>
  <c r="V14" i="1"/>
  <c r="U14" i="1"/>
  <c r="N14" i="1"/>
  <c r="W13" i="1"/>
  <c r="V13" i="1"/>
  <c r="U13" i="1"/>
  <c r="N13" i="1"/>
  <c r="AN12" i="1"/>
  <c r="AM12" i="1"/>
  <c r="AM13" i="1" s="1"/>
  <c r="AM14" i="1" s="1"/>
  <c r="AL12" i="1"/>
  <c r="AL13" i="1" s="1"/>
  <c r="AL14" i="1" s="1"/>
  <c r="AG12" i="1"/>
  <c r="AF12" i="1"/>
  <c r="AF13" i="1" s="1"/>
  <c r="AF14" i="1" s="1"/>
  <c r="AE12" i="1"/>
  <c r="AE13" i="1" s="1"/>
  <c r="AE14" i="1" s="1"/>
  <c r="W12" i="1"/>
  <c r="V12" i="1"/>
  <c r="U12" i="1"/>
  <c r="N12" i="1"/>
  <c r="AK11" i="1"/>
  <c r="AK12" i="1" s="1"/>
  <c r="AK13" i="1" s="1"/>
  <c r="AK14" i="1" s="1"/>
  <c r="AD11" i="1"/>
  <c r="AD12" i="1" s="1"/>
  <c r="AD13" i="1" s="1"/>
  <c r="AD14" i="1" s="1"/>
  <c r="W11" i="1"/>
  <c r="V11" i="1"/>
  <c r="U11" i="1"/>
  <c r="N11" i="1"/>
  <c r="AN10" i="1"/>
  <c r="AG10" i="1"/>
  <c r="W10" i="1"/>
  <c r="V10" i="1"/>
  <c r="U10" i="1"/>
  <c r="N10" i="1"/>
  <c r="W9" i="1"/>
  <c r="V9" i="1"/>
  <c r="U9" i="1"/>
  <c r="N9" i="1"/>
  <c r="AN8" i="1"/>
  <c r="AM8" i="1"/>
  <c r="AM9" i="1" s="1"/>
  <c r="AM10" i="1" s="1"/>
  <c r="AL8" i="1"/>
  <c r="AL9" i="1" s="1"/>
  <c r="AL10" i="1" s="1"/>
  <c r="AG8" i="1"/>
  <c r="AF8" i="1"/>
  <c r="AF9" i="1" s="1"/>
  <c r="AF10" i="1" s="1"/>
  <c r="AE8" i="1"/>
  <c r="AE9" i="1" s="1"/>
  <c r="AE10" i="1" s="1"/>
  <c r="W8" i="1"/>
  <c r="V8" i="1"/>
  <c r="U8" i="1"/>
  <c r="N8" i="1"/>
  <c r="AK7" i="1"/>
  <c r="AK8" i="1" s="1"/>
  <c r="AK9" i="1" s="1"/>
  <c r="AK10" i="1" s="1"/>
  <c r="AD7" i="1"/>
  <c r="AD8" i="1" s="1"/>
  <c r="AD9" i="1" s="1"/>
  <c r="AD10" i="1" s="1"/>
  <c r="U7" i="1"/>
  <c r="N7" i="1"/>
  <c r="AN6" i="1"/>
  <c r="AG6" i="1"/>
  <c r="U6" i="1"/>
  <c r="N6" i="1"/>
  <c r="U5" i="1"/>
  <c r="N5" i="1"/>
  <c r="AN4" i="1"/>
  <c r="AM4" i="1"/>
  <c r="AM5" i="1" s="1"/>
  <c r="AM6" i="1" s="1"/>
  <c r="AL4" i="1"/>
  <c r="AL5" i="1" s="1"/>
  <c r="AL6" i="1" s="1"/>
  <c r="AG4" i="1"/>
  <c r="AF4" i="1"/>
  <c r="AF5" i="1" s="1"/>
  <c r="AF6" i="1" s="1"/>
  <c r="AE4" i="1"/>
  <c r="AE5" i="1" s="1"/>
  <c r="AE6" i="1" s="1"/>
  <c r="U4" i="1"/>
  <c r="N4" i="1"/>
  <c r="AK3" i="1"/>
  <c r="AK4" i="1" s="1"/>
  <c r="AK5" i="1" s="1"/>
  <c r="AK6" i="1" s="1"/>
  <c r="AD3" i="1"/>
  <c r="AD4" i="1" s="1"/>
  <c r="AD5" i="1" s="1"/>
  <c r="AD6" i="1" s="1"/>
  <c r="U3" i="1"/>
  <c r="N3" i="1"/>
  <c r="P7" i="1" l="1"/>
  <c r="X12" i="1" s="1"/>
  <c r="P35" i="1"/>
  <c r="X13" i="1" s="1"/>
  <c r="P39" i="1"/>
  <c r="X8" i="1" s="1"/>
  <c r="AX8" i="3"/>
  <c r="AK8" i="3"/>
  <c r="AB13" i="3"/>
  <c r="Y15" i="3"/>
  <c r="Y16" i="3" s="1"/>
  <c r="Y17" i="3" s="1"/>
  <c r="Y18" i="3" s="1"/>
  <c r="Y19" i="3" s="1"/>
  <c r="Y20" i="3" s="1"/>
  <c r="O16" i="3"/>
  <c r="AC26" i="3" s="1"/>
  <c r="O33" i="3"/>
  <c r="AC34" i="3" s="1"/>
  <c r="AB35" i="3"/>
  <c r="Q40" i="3"/>
  <c r="AN11" i="3" s="1"/>
  <c r="O53" i="3"/>
  <c r="AC38" i="3" s="1"/>
  <c r="O66" i="3"/>
  <c r="AC17" i="3" s="1"/>
  <c r="U15" i="4"/>
  <c r="AF9" i="4" s="1"/>
  <c r="T45" i="4"/>
  <c r="AE12" i="4" s="1"/>
  <c r="R15" i="5"/>
  <c r="AC9" i="5" s="1"/>
  <c r="P79" i="1"/>
  <c r="X20" i="1" s="1"/>
  <c r="P11" i="1"/>
  <c r="X9" i="1" s="1"/>
  <c r="P47" i="1"/>
  <c r="X18" i="1" s="1"/>
  <c r="Q75" i="1"/>
  <c r="Y11" i="1" s="1"/>
  <c r="Q79" i="1"/>
  <c r="Y20" i="1" s="1"/>
  <c r="Q83" i="1"/>
  <c r="Y6" i="1" s="1"/>
  <c r="Q15" i="2"/>
  <c r="AA8" i="2" s="1"/>
  <c r="R3" i="3"/>
  <c r="AO4" i="3" s="1"/>
  <c r="AL24" i="3"/>
  <c r="AB40" i="3"/>
  <c r="AB42" i="3"/>
  <c r="AB48" i="3"/>
  <c r="R33" i="5"/>
  <c r="AC11" i="5" s="1"/>
  <c r="Q23" i="1"/>
  <c r="Y21" i="1" s="1"/>
  <c r="Q71" i="1"/>
  <c r="Y25" i="1" s="1"/>
  <c r="Q87" i="1"/>
  <c r="Y16" i="1" s="1"/>
  <c r="U27" i="4"/>
  <c r="AF10" i="4" s="1"/>
  <c r="Q27" i="1"/>
  <c r="Y22" i="1" s="1"/>
  <c r="Q31" i="1"/>
  <c r="Y4" i="1" s="1"/>
  <c r="P83" i="1"/>
  <c r="P87" i="1"/>
  <c r="X16" i="1" s="1"/>
  <c r="Q3" i="1"/>
  <c r="Y3" i="1" s="1"/>
  <c r="Q15" i="1"/>
  <c r="Y10" i="1" s="1"/>
  <c r="Q19" i="1"/>
  <c r="Y19" i="1" s="1"/>
  <c r="P55" i="1"/>
  <c r="X23" i="1" s="1"/>
  <c r="P59" i="1"/>
  <c r="P75" i="1"/>
  <c r="X11" i="1" s="1"/>
  <c r="Q95" i="1"/>
  <c r="Y7" i="1" s="1"/>
  <c r="Q51" i="1"/>
  <c r="Y24" i="1" s="1"/>
  <c r="Q63" i="1"/>
  <c r="Y14" i="1" s="1"/>
  <c r="P95" i="1"/>
  <c r="X7" i="1" s="1"/>
  <c r="R3" i="4"/>
  <c r="AC17" i="4"/>
  <c r="AD17" i="4"/>
  <c r="U69" i="4"/>
  <c r="AF15" i="4" s="1"/>
  <c r="S21" i="4"/>
  <c r="AD5" i="4" s="1"/>
  <c r="T27" i="4"/>
  <c r="AE10" i="4" s="1"/>
  <c r="U33" i="4"/>
  <c r="AF11" i="4" s="1"/>
  <c r="S57" i="4"/>
  <c r="AD7" i="4" s="1"/>
  <c r="S39" i="4"/>
  <c r="AD6" i="4" s="1"/>
  <c r="U63" i="4"/>
  <c r="AF14" i="4" s="1"/>
  <c r="AD17" i="5"/>
  <c r="AC17" i="5"/>
  <c r="P33" i="5"/>
  <c r="P45" i="5"/>
  <c r="AP51" i="5" s="1"/>
  <c r="Q55" i="5"/>
  <c r="AQ61" i="5" s="1"/>
  <c r="R21" i="5"/>
  <c r="Q33" i="5" s="1"/>
  <c r="R39" i="5"/>
  <c r="Q45" i="5" s="1"/>
  <c r="AQ51" i="5" s="1"/>
  <c r="AC6" i="5"/>
  <c r="Q50" i="5"/>
  <c r="AQ56" i="5" s="1"/>
  <c r="Q51" i="5"/>
  <c r="AQ57" i="5" s="1"/>
  <c r="P15" i="5"/>
  <c r="T15" i="5" s="1"/>
  <c r="AE9" i="5" s="1"/>
  <c r="P42" i="5"/>
  <c r="AP18" i="5" s="1"/>
  <c r="S45" i="5"/>
  <c r="AD12" i="5" s="1"/>
  <c r="P55" i="5"/>
  <c r="AP61" i="5" s="1"/>
  <c r="S27" i="5"/>
  <c r="AD10" i="5" s="1"/>
  <c r="Q52" i="5"/>
  <c r="AQ58" i="5" s="1"/>
  <c r="R57" i="5"/>
  <c r="Q69" i="5" s="1"/>
  <c r="S3" i="5"/>
  <c r="AD4" i="5" s="1"/>
  <c r="S9" i="5"/>
  <c r="AD8" i="5" s="1"/>
  <c r="P27" i="5"/>
  <c r="U27" i="5" s="1"/>
  <c r="AF10" i="5" s="1"/>
  <c r="S33" i="5"/>
  <c r="AD11" i="5" s="1"/>
  <c r="S51" i="5"/>
  <c r="AD13" i="5" s="1"/>
  <c r="S57" i="5"/>
  <c r="AD7" i="5" s="1"/>
  <c r="AB14" i="3"/>
  <c r="Q24" i="3"/>
  <c r="AN9" i="3" s="1"/>
  <c r="O71" i="3"/>
  <c r="AC44" i="3" s="1"/>
  <c r="Q3" i="3"/>
  <c r="P75" i="3" s="1"/>
  <c r="AD48" i="3" s="1"/>
  <c r="BP45" i="3" s="1"/>
  <c r="O32" i="3"/>
  <c r="AC33" i="3" s="1"/>
  <c r="AB41" i="3"/>
  <c r="Q52" i="3"/>
  <c r="AN13" i="3" s="1"/>
  <c r="AB5" i="3"/>
  <c r="R15" i="3"/>
  <c r="AO8" i="3" s="1"/>
  <c r="R30" i="3"/>
  <c r="AO10" i="3" s="1"/>
  <c r="Y37" i="3"/>
  <c r="Y38" i="3" s="1"/>
  <c r="Y39" i="3" s="1"/>
  <c r="Y40" i="3" s="1"/>
  <c r="Y41" i="3" s="1"/>
  <c r="Y42" i="3" s="1"/>
  <c r="O46" i="3"/>
  <c r="AC9" i="3" s="1"/>
  <c r="Q64" i="3"/>
  <c r="AN15" i="3" s="1"/>
  <c r="BN3" i="3"/>
  <c r="BN4" i="3" s="1"/>
  <c r="BN5" i="3" s="1"/>
  <c r="BN6" i="3" s="1"/>
  <c r="BN7" i="3" s="1"/>
  <c r="BN8" i="3" s="1"/>
  <c r="BN9" i="3" s="1"/>
  <c r="BN10" i="3" s="1"/>
  <c r="BN11" i="3" s="1"/>
  <c r="BN12" i="3" s="1"/>
  <c r="BN13" i="3" s="1"/>
  <c r="BN14" i="3" s="1"/>
  <c r="BN15" i="3" s="1"/>
  <c r="AX5" i="3"/>
  <c r="AY8" i="3"/>
  <c r="R46" i="3"/>
  <c r="AO12" i="3" s="1"/>
  <c r="O52" i="3"/>
  <c r="S52" i="3" s="1"/>
  <c r="AP13" i="3" s="1"/>
  <c r="AB10" i="3"/>
  <c r="O18" i="3"/>
  <c r="AC28" i="3" s="1"/>
  <c r="AW8" i="3"/>
  <c r="AK10" i="3"/>
  <c r="AB37" i="3"/>
  <c r="AB46" i="3"/>
  <c r="R52" i="3"/>
  <c r="AO13" i="3" s="1"/>
  <c r="R40" i="3"/>
  <c r="AO11" i="3" s="1"/>
  <c r="R58" i="3"/>
  <c r="AO14" i="3" s="1"/>
  <c r="R3" i="2"/>
  <c r="AB4" i="2" s="1"/>
  <c r="AI5" i="2"/>
  <c r="AK5" i="2"/>
  <c r="Q9" i="2"/>
  <c r="AA7" i="2" s="1"/>
  <c r="AN7" i="3" s="1"/>
  <c r="O15" i="2"/>
  <c r="Q53" i="2"/>
  <c r="AA11" i="2" s="1"/>
  <c r="O3" i="2"/>
  <c r="AH8" i="2"/>
  <c r="Q89" i="2"/>
  <c r="AA17" i="2" s="1"/>
  <c r="R37" i="2"/>
  <c r="AB9" i="2" s="1"/>
  <c r="Q43" i="2"/>
  <c r="AA10" i="2" s="1"/>
  <c r="R65" i="2"/>
  <c r="AB12" i="2" s="1"/>
  <c r="R101" i="2"/>
  <c r="AB18" i="2" s="1"/>
  <c r="Q3" i="2"/>
  <c r="P61" i="2" s="1"/>
  <c r="R21" i="2"/>
  <c r="AB5" i="2" s="1"/>
  <c r="T89" i="2"/>
  <c r="AD17" i="2" s="1"/>
  <c r="R9" i="2"/>
  <c r="AB7" i="2" s="1"/>
  <c r="AO7" i="3" s="1"/>
  <c r="P13" i="2"/>
  <c r="BP26" i="3" s="1"/>
  <c r="P29" i="2"/>
  <c r="BP18" i="3" s="1"/>
  <c r="O53" i="2"/>
  <c r="T53" i="2" s="1"/>
  <c r="AD11" i="2" s="1"/>
  <c r="O65" i="2"/>
  <c r="Q71" i="2"/>
  <c r="AA14" i="2" s="1"/>
  <c r="R83" i="2"/>
  <c r="AB15" i="2" s="1"/>
  <c r="O101" i="2"/>
  <c r="Q107" i="2"/>
  <c r="AA20" i="2" s="1"/>
  <c r="R119" i="2"/>
  <c r="AB21" i="2" s="1"/>
  <c r="AX7" i="3"/>
  <c r="AK8" i="2"/>
  <c r="O9" i="2"/>
  <c r="O13" i="2"/>
  <c r="R15" i="2"/>
  <c r="AB8" i="2" s="1"/>
  <c r="Q21" i="2"/>
  <c r="AA5" i="2" s="1"/>
  <c r="R27" i="2"/>
  <c r="AB6" i="2" s="1"/>
  <c r="AO6" i="3" s="1"/>
  <c r="R53" i="2"/>
  <c r="AB11" i="2" s="1"/>
  <c r="O64" i="2"/>
  <c r="O71" i="2"/>
  <c r="T71" i="2" s="1"/>
  <c r="AD14" i="2" s="1"/>
  <c r="O83" i="2"/>
  <c r="R89" i="2"/>
  <c r="AB17" i="2" s="1"/>
  <c r="O107" i="2"/>
  <c r="T107" i="2" s="1"/>
  <c r="AD20" i="2" s="1"/>
  <c r="O119" i="2"/>
  <c r="R71" i="2"/>
  <c r="AB14" i="2" s="1"/>
  <c r="R77" i="2"/>
  <c r="AB16" i="2" s="1"/>
  <c r="Q83" i="2"/>
  <c r="AA15" i="2" s="1"/>
  <c r="R107" i="2"/>
  <c r="AB20" i="2" s="1"/>
  <c r="R113" i="2"/>
  <c r="AB22" i="2" s="1"/>
  <c r="Q119" i="2"/>
  <c r="AA21" i="2" s="1"/>
  <c r="O82" i="1"/>
  <c r="O80" i="1"/>
  <c r="O78" i="1"/>
  <c r="O81" i="1"/>
  <c r="O79" i="1"/>
  <c r="O77" i="1"/>
  <c r="O63" i="1"/>
  <c r="O76" i="1"/>
  <c r="O75" i="1"/>
  <c r="O74" i="1"/>
  <c r="X5" i="1"/>
  <c r="O71" i="1"/>
  <c r="O70" i="1"/>
  <c r="O67" i="1"/>
  <c r="O66" i="1"/>
  <c r="P3" i="1"/>
  <c r="O25" i="1" s="1"/>
  <c r="O15" i="1"/>
  <c r="P31" i="1"/>
  <c r="O44" i="1" s="1"/>
  <c r="Q35" i="1"/>
  <c r="Y13" i="1" s="1"/>
  <c r="Q39" i="1"/>
  <c r="Y8" i="1" s="1"/>
  <c r="Q43" i="1"/>
  <c r="Y17" i="1" s="1"/>
  <c r="Q47" i="1"/>
  <c r="Y18" i="1" s="1"/>
  <c r="O65" i="1"/>
  <c r="P67" i="1"/>
  <c r="X15" i="1" s="1"/>
  <c r="O68" i="1"/>
  <c r="P102" i="2"/>
  <c r="P115" i="2"/>
  <c r="Q7" i="1"/>
  <c r="Y12" i="1" s="1"/>
  <c r="Q11" i="1"/>
  <c r="Y9" i="1" s="1"/>
  <c r="P15" i="1"/>
  <c r="X10" i="1" s="1"/>
  <c r="P19" i="1"/>
  <c r="X19" i="1" s="1"/>
  <c r="P23" i="1"/>
  <c r="X21" i="1" s="1"/>
  <c r="P27" i="1"/>
  <c r="X22" i="1" s="1"/>
  <c r="Q55" i="1"/>
  <c r="Y23" i="1" s="1"/>
  <c r="Q59" i="1"/>
  <c r="Y5" i="1" s="1"/>
  <c r="Q67" i="1"/>
  <c r="Y15" i="1" s="1"/>
  <c r="O69" i="1"/>
  <c r="P71" i="1"/>
  <c r="X25" i="1" s="1"/>
  <c r="O72" i="1"/>
  <c r="P17" i="2"/>
  <c r="P19" i="2"/>
  <c r="P60" i="2"/>
  <c r="P67" i="2"/>
  <c r="P103" i="2"/>
  <c r="P116" i="2"/>
  <c r="O73" i="1"/>
  <c r="P104" i="2"/>
  <c r="P81" i="2"/>
  <c r="P22" i="2"/>
  <c r="P121" i="2"/>
  <c r="P105" i="2"/>
  <c r="P98" i="2"/>
  <c r="P78" i="2"/>
  <c r="P62" i="2"/>
  <c r="P11" i="2"/>
  <c r="BP24" i="3" s="1"/>
  <c r="AA4" i="2"/>
  <c r="P63" i="2"/>
  <c r="P70" i="2"/>
  <c r="P106" i="2"/>
  <c r="P123" i="2"/>
  <c r="P63" i="1"/>
  <c r="X14" i="1" s="1"/>
  <c r="O64" i="1"/>
  <c r="P55" i="3"/>
  <c r="AD40" i="3" s="1"/>
  <c r="P47" i="3"/>
  <c r="AD10" i="3" s="1"/>
  <c r="P15" i="3"/>
  <c r="AJ5" i="2"/>
  <c r="AJ6" i="2"/>
  <c r="O7" i="2"/>
  <c r="T3" i="2" s="1"/>
  <c r="AD4" i="2" s="1"/>
  <c r="AI7" i="2"/>
  <c r="AI8" i="2"/>
  <c r="P15" i="2"/>
  <c r="O17" i="2"/>
  <c r="O18" i="2"/>
  <c r="O26" i="2"/>
  <c r="S21" i="2" s="1"/>
  <c r="AC5" i="2" s="1"/>
  <c r="O27" i="2"/>
  <c r="O29" i="2"/>
  <c r="O37" i="2"/>
  <c r="R43" i="2"/>
  <c r="AB10" i="2" s="1"/>
  <c r="O46" i="2"/>
  <c r="Q59" i="2"/>
  <c r="AA13" i="2" s="1"/>
  <c r="O63" i="2"/>
  <c r="P65" i="2"/>
  <c r="O66" i="2"/>
  <c r="O70" i="2"/>
  <c r="O77" i="2"/>
  <c r="O79" i="2"/>
  <c r="O86" i="2"/>
  <c r="S89" i="2"/>
  <c r="AC17" i="2" s="1"/>
  <c r="Q95" i="2"/>
  <c r="AA19" i="2" s="1"/>
  <c r="O99" i="2"/>
  <c r="P101" i="2"/>
  <c r="O102" i="2"/>
  <c r="O106" i="2"/>
  <c r="O113" i="2"/>
  <c r="O115" i="2"/>
  <c r="O122" i="2"/>
  <c r="BL3" i="3"/>
  <c r="BL4" i="3" s="1"/>
  <c r="BL5" i="3" s="1"/>
  <c r="BL6" i="3" s="1"/>
  <c r="BL7" i="3" s="1"/>
  <c r="BL8" i="3" s="1"/>
  <c r="BL9" i="3" s="1"/>
  <c r="BL10" i="3" s="1"/>
  <c r="BL11" i="3" s="1"/>
  <c r="BL12" i="3" s="1"/>
  <c r="BL13" i="3" s="1"/>
  <c r="BL14" i="3" s="1"/>
  <c r="BL15" i="3" s="1"/>
  <c r="AA4" i="3"/>
  <c r="AA5" i="3" s="1"/>
  <c r="AA6" i="3" s="1"/>
  <c r="AA7" i="3" s="1"/>
  <c r="AA8" i="3" s="1"/>
  <c r="O5" i="3"/>
  <c r="T3" i="3" s="1"/>
  <c r="AQ4" i="3" s="1"/>
  <c r="AV8" i="3"/>
  <c r="P11" i="3"/>
  <c r="AD5" i="3" s="1"/>
  <c r="BP5" i="3" s="1"/>
  <c r="O12" i="3"/>
  <c r="AC6" i="3" s="1"/>
  <c r="AB6" i="3"/>
  <c r="AO19" i="3" s="1"/>
  <c r="O88" i="1"/>
  <c r="O90" i="1"/>
  <c r="AW6" i="3"/>
  <c r="BM16" i="3"/>
  <c r="BM17" i="3" s="1"/>
  <c r="BM18" i="3" s="1"/>
  <c r="BM19" i="3" s="1"/>
  <c r="BM20" i="3" s="1"/>
  <c r="BM21" i="3" s="1"/>
  <c r="AY6" i="3"/>
  <c r="AK6" i="2"/>
  <c r="AJ7" i="2"/>
  <c r="AJ8" i="2"/>
  <c r="Q37" i="2"/>
  <c r="AA9" i="2" s="1"/>
  <c r="R59" i="2"/>
  <c r="AB13" i="2" s="1"/>
  <c r="Q65" i="2"/>
  <c r="AA12" i="2" s="1"/>
  <c r="R95" i="2"/>
  <c r="AB19" i="2" s="1"/>
  <c r="Q101" i="2"/>
  <c r="AA18" i="2" s="1"/>
  <c r="P113" i="2"/>
  <c r="AV5" i="3"/>
  <c r="O9" i="3"/>
  <c r="Q9" i="3"/>
  <c r="AN5" i="3" s="1"/>
  <c r="AH5" i="2"/>
  <c r="AH6" i="2"/>
  <c r="AW7" i="3"/>
  <c r="BM22" i="3"/>
  <c r="BM23" i="3" s="1"/>
  <c r="BM24" i="3" s="1"/>
  <c r="BM25" i="3" s="1"/>
  <c r="BM26" i="3" s="1"/>
  <c r="BM27" i="3" s="1"/>
  <c r="AY7" i="3"/>
  <c r="AK7" i="2"/>
  <c r="O14" i="2"/>
  <c r="O20" i="2"/>
  <c r="Q27" i="2"/>
  <c r="AA6" i="2" s="1"/>
  <c r="O44" i="2"/>
  <c r="O48" i="2"/>
  <c r="O59" i="2"/>
  <c r="O61" i="2"/>
  <c r="Q77" i="2"/>
  <c r="AA16" i="2" s="1"/>
  <c r="O84" i="2"/>
  <c r="O88" i="2"/>
  <c r="O95" i="2"/>
  <c r="S107" i="2"/>
  <c r="AC20" i="2" s="1"/>
  <c r="Q113" i="2"/>
  <c r="AA22" i="2" s="1"/>
  <c r="O120" i="2"/>
  <c r="O124" i="2"/>
  <c r="Y4" i="3"/>
  <c r="Y5" i="3" s="1"/>
  <c r="Y6" i="3" s="1"/>
  <c r="Y7" i="3" s="1"/>
  <c r="Y8" i="3" s="1"/>
  <c r="AW5" i="3"/>
  <c r="AV6" i="3"/>
  <c r="O15" i="3"/>
  <c r="AB25" i="3"/>
  <c r="Q15" i="3"/>
  <c r="AN8" i="3" s="1"/>
  <c r="O87" i="1"/>
  <c r="AI6" i="2"/>
  <c r="AH7" i="2"/>
  <c r="AY22" i="3"/>
  <c r="AX22" i="3"/>
  <c r="AL22" i="3"/>
  <c r="AW22" i="3" s="1"/>
  <c r="AV22" i="3"/>
  <c r="Z4" i="3"/>
  <c r="Z5" i="3" s="1"/>
  <c r="Z6" i="3" s="1"/>
  <c r="Z7" i="3" s="1"/>
  <c r="Z8" i="3" s="1"/>
  <c r="AX6" i="3"/>
  <c r="AV7" i="3"/>
  <c r="R9" i="3"/>
  <c r="AO5" i="3" s="1"/>
  <c r="P33" i="3"/>
  <c r="AD34" i="3" s="1"/>
  <c r="BP37" i="3" s="1"/>
  <c r="O17" i="3"/>
  <c r="AC27" i="3" s="1"/>
  <c r="R24" i="3"/>
  <c r="AO9" i="3" s="1"/>
  <c r="O30" i="3"/>
  <c r="AM24" i="3"/>
  <c r="AV24" i="3" s="1"/>
  <c r="O31" i="3"/>
  <c r="AC32" i="3" s="1"/>
  <c r="O35" i="3"/>
  <c r="AC36" i="3" s="1"/>
  <c r="O40" i="3"/>
  <c r="P46" i="3"/>
  <c r="O47" i="3"/>
  <c r="AC10" i="3" s="1"/>
  <c r="P50" i="3"/>
  <c r="AD13" i="3" s="1"/>
  <c r="P53" i="3"/>
  <c r="AD38" i="3" s="1"/>
  <c r="P64" i="3"/>
  <c r="Q18" i="4"/>
  <c r="AQ36" i="4" s="1"/>
  <c r="Q13" i="4"/>
  <c r="AQ31" i="4" s="1"/>
  <c r="Q10" i="4"/>
  <c r="AQ28" i="4" s="1"/>
  <c r="Q11" i="4"/>
  <c r="AQ29" i="4" s="1"/>
  <c r="Q9" i="4"/>
  <c r="Q15" i="4"/>
  <c r="Q14" i="4"/>
  <c r="AQ32" i="4" s="1"/>
  <c r="Q20" i="4"/>
  <c r="AQ38" i="4" s="1"/>
  <c r="Q19" i="4"/>
  <c r="AQ37" i="4" s="1"/>
  <c r="Q17" i="4"/>
  <c r="AQ35" i="4" s="1"/>
  <c r="Q16" i="4"/>
  <c r="AQ34" i="4" s="1"/>
  <c r="Q12" i="4"/>
  <c r="AQ30" i="4" s="1"/>
  <c r="AC4" i="4"/>
  <c r="AB31" i="3"/>
  <c r="P69" i="3"/>
  <c r="AD20" i="3" s="1"/>
  <c r="BP15" i="3" s="1"/>
  <c r="P16" i="3"/>
  <c r="AD26" i="3" s="1"/>
  <c r="BP29" i="3" s="1"/>
  <c r="O19" i="3"/>
  <c r="AC29" i="3" s="1"/>
  <c r="O20" i="3"/>
  <c r="AC30" i="3" s="1"/>
  <c r="O24" i="3"/>
  <c r="AB29" i="3"/>
  <c r="Q30" i="3"/>
  <c r="AN10" i="3" s="1"/>
  <c r="AK24" i="3"/>
  <c r="AK25" i="3" s="1"/>
  <c r="P48" i="3"/>
  <c r="AD11" i="3" s="1"/>
  <c r="P72" i="3"/>
  <c r="AD45" i="3" s="1"/>
  <c r="BP42" i="3" s="1"/>
  <c r="P70" i="3"/>
  <c r="O58" i="3"/>
  <c r="R64" i="3"/>
  <c r="AO15" i="3" s="1"/>
  <c r="O67" i="3"/>
  <c r="AC18" i="3" s="1"/>
  <c r="Q70" i="3"/>
  <c r="AN16" i="3" s="1"/>
  <c r="O74" i="3"/>
  <c r="AC47" i="3" s="1"/>
  <c r="S3" i="4"/>
  <c r="AD4" i="4" s="1"/>
  <c r="T15" i="4"/>
  <c r="AE9" i="4" s="1"/>
  <c r="T33" i="4"/>
  <c r="AE11" i="4" s="1"/>
  <c r="P39" i="4"/>
  <c r="T51" i="4"/>
  <c r="AE13" i="4" s="1"/>
  <c r="AP57" i="4"/>
  <c r="U51" i="4"/>
  <c r="AF13" i="4" s="1"/>
  <c r="Q58" i="3"/>
  <c r="AN14" i="3" s="1"/>
  <c r="R70" i="3"/>
  <c r="AO16" i="3" s="1"/>
  <c r="T9" i="4"/>
  <c r="AE8" i="4" s="1"/>
  <c r="R21" i="4"/>
  <c r="R39" i="4"/>
  <c r="O65" i="3"/>
  <c r="AC16" i="3" s="1"/>
  <c r="O69" i="3"/>
  <c r="AC20" i="3" s="1"/>
  <c r="O70" i="3"/>
  <c r="O72" i="3"/>
  <c r="AC45" i="3" s="1"/>
  <c r="P3" i="4"/>
  <c r="U9" i="4"/>
  <c r="AF8" i="4" s="1"/>
  <c r="AP51" i="4"/>
  <c r="U45" i="4"/>
  <c r="AF12" i="4" s="1"/>
  <c r="Q27" i="5"/>
  <c r="AC5" i="5"/>
  <c r="T63" i="4"/>
  <c r="AE14" i="4" s="1"/>
  <c r="P3" i="5"/>
  <c r="P9" i="5"/>
  <c r="S15" i="5"/>
  <c r="AD9" i="5" s="1"/>
  <c r="AP39" i="5"/>
  <c r="P35" i="5"/>
  <c r="U33" i="5" s="1"/>
  <c r="AF11" i="5" s="1"/>
  <c r="R3" i="5"/>
  <c r="Q17" i="5" s="1"/>
  <c r="AQ35" i="5" s="1"/>
  <c r="R27" i="5"/>
  <c r="AC10" i="5" s="1"/>
  <c r="AP45" i="5"/>
  <c r="Q34" i="5"/>
  <c r="AQ46" i="5" s="1"/>
  <c r="R57" i="4"/>
  <c r="P59" i="4"/>
  <c r="AP23" i="4" s="1"/>
  <c r="T69" i="4"/>
  <c r="AE15" i="4" s="1"/>
  <c r="AP69" i="4"/>
  <c r="R9" i="5"/>
  <c r="AC8" i="5" s="1"/>
  <c r="Q16" i="5"/>
  <c r="AQ34" i="5" s="1"/>
  <c r="S21" i="5"/>
  <c r="AD5" i="5" s="1"/>
  <c r="P21" i="5"/>
  <c r="Q56" i="5"/>
  <c r="AQ62" i="5" s="1"/>
  <c r="Q53" i="5"/>
  <c r="AQ59" i="5" s="1"/>
  <c r="Q48" i="5"/>
  <c r="AQ54" i="5" s="1"/>
  <c r="Q47" i="5"/>
  <c r="AQ53" i="5" s="1"/>
  <c r="Q49" i="5"/>
  <c r="AQ55" i="5" s="1"/>
  <c r="Q54" i="5"/>
  <c r="AQ60" i="5" s="1"/>
  <c r="P54" i="5"/>
  <c r="AP60" i="5" s="1"/>
  <c r="R51" i="5"/>
  <c r="AC13" i="5" s="1"/>
  <c r="Q38" i="5"/>
  <c r="AQ50" i="5" s="1"/>
  <c r="Q46" i="5"/>
  <c r="AQ52" i="5" s="1"/>
  <c r="P46" i="5"/>
  <c r="Q64" i="5"/>
  <c r="AQ64" i="5" s="1"/>
  <c r="P64" i="5"/>
  <c r="AP64" i="5" s="1"/>
  <c r="R63" i="5"/>
  <c r="AC14" i="5" s="1"/>
  <c r="R69" i="5"/>
  <c r="AC15" i="5" s="1"/>
  <c r="Q71" i="5"/>
  <c r="AQ71" i="5" s="1"/>
  <c r="S63" i="5"/>
  <c r="AD14" i="5" s="1"/>
  <c r="S69" i="5"/>
  <c r="AD15" i="5" s="1"/>
  <c r="T39" i="5"/>
  <c r="AE6" i="5" s="1"/>
  <c r="P52" i="5"/>
  <c r="P57" i="5"/>
  <c r="P63" i="5"/>
  <c r="P67" i="5"/>
  <c r="AP67" i="5" s="1"/>
  <c r="P69" i="5"/>
  <c r="Q31" i="5" l="1"/>
  <c r="AQ43" i="5" s="1"/>
  <c r="Q37" i="5"/>
  <c r="AQ49" i="5" s="1"/>
  <c r="Q32" i="5"/>
  <c r="AQ44" i="5" s="1"/>
  <c r="Q68" i="5"/>
  <c r="AQ68" i="5" s="1"/>
  <c r="P32" i="3"/>
  <c r="AD33" i="3" s="1"/>
  <c r="BP36" i="3" s="1"/>
  <c r="P35" i="3"/>
  <c r="AD36" i="3" s="1"/>
  <c r="BP39" i="3" s="1"/>
  <c r="P34" i="3"/>
  <c r="AD35" i="3" s="1"/>
  <c r="BP38" i="3" s="1"/>
  <c r="P77" i="2"/>
  <c r="V77" i="2" s="1"/>
  <c r="AF16" i="2" s="1"/>
  <c r="P27" i="2"/>
  <c r="P87" i="2"/>
  <c r="P30" i="2"/>
  <c r="BP19" i="3" s="1"/>
  <c r="P25" i="2"/>
  <c r="P83" i="2"/>
  <c r="P119" i="2"/>
  <c r="P68" i="2"/>
  <c r="P80" i="2"/>
  <c r="P23" i="2"/>
  <c r="P124" i="2"/>
  <c r="P79" i="2"/>
  <c r="Q70" i="5"/>
  <c r="AQ70" i="5" s="1"/>
  <c r="Q30" i="5"/>
  <c r="AQ42" i="5" s="1"/>
  <c r="Q35" i="5"/>
  <c r="AQ47" i="5" s="1"/>
  <c r="Q36" i="5"/>
  <c r="AQ48" i="5" s="1"/>
  <c r="P30" i="3"/>
  <c r="U30" i="3" s="1"/>
  <c r="AR10" i="3" s="1"/>
  <c r="Q28" i="5"/>
  <c r="AQ40" i="5" s="1"/>
  <c r="Q29" i="5"/>
  <c r="AQ41" i="5" s="1"/>
  <c r="P31" i="3"/>
  <c r="AD32" i="3" s="1"/>
  <c r="BP35" i="3" s="1"/>
  <c r="P21" i="2"/>
  <c r="P99" i="2"/>
  <c r="P26" i="2"/>
  <c r="P9" i="2"/>
  <c r="BP22" i="3" s="1"/>
  <c r="P82" i="2"/>
  <c r="P114" i="2"/>
  <c r="P31" i="2"/>
  <c r="BP20" i="3" s="1"/>
  <c r="P117" i="2"/>
  <c r="V113" i="2" s="1"/>
  <c r="AF22" i="2" s="1"/>
  <c r="P96" i="2"/>
  <c r="P28" i="2"/>
  <c r="BP17" i="3" s="1"/>
  <c r="P10" i="2"/>
  <c r="BP23" i="3" s="1"/>
  <c r="P88" i="2"/>
  <c r="O14" i="1"/>
  <c r="P59" i="2"/>
  <c r="P16" i="2"/>
  <c r="P64" i="2"/>
  <c r="U59" i="2" s="1"/>
  <c r="AE13" i="2" s="1"/>
  <c r="AN19" i="3"/>
  <c r="AL25" i="3"/>
  <c r="AW24" i="3"/>
  <c r="O18" i="1"/>
  <c r="O26" i="1"/>
  <c r="O89" i="1"/>
  <c r="X6" i="1"/>
  <c r="O27" i="1"/>
  <c r="O22" i="1"/>
  <c r="O13" i="1"/>
  <c r="O23" i="1"/>
  <c r="R23" i="1" s="1"/>
  <c r="Z21" i="1" s="1"/>
  <c r="O17" i="1"/>
  <c r="O24" i="1"/>
  <c r="S71" i="2"/>
  <c r="AC14" i="2" s="1"/>
  <c r="AF17" i="4"/>
  <c r="AE17" i="4"/>
  <c r="T45" i="5"/>
  <c r="AE12" i="5" s="1"/>
  <c r="AP33" i="5"/>
  <c r="V51" i="5"/>
  <c r="AG13" i="5" s="1"/>
  <c r="U15" i="5"/>
  <c r="AF9" i="5" s="1"/>
  <c r="AF17" i="5"/>
  <c r="AE17" i="5"/>
  <c r="Q65" i="5"/>
  <c r="AQ65" i="5" s="1"/>
  <c r="AC7" i="5"/>
  <c r="Q66" i="5"/>
  <c r="AQ66" i="5" s="1"/>
  <c r="Q73" i="5"/>
  <c r="AQ73" i="5" s="1"/>
  <c r="Q63" i="5"/>
  <c r="Q74" i="5"/>
  <c r="AQ74" i="5" s="1"/>
  <c r="Q72" i="5"/>
  <c r="AQ72" i="5" s="1"/>
  <c r="Q67" i="5"/>
  <c r="AQ67" i="5" s="1"/>
  <c r="T27" i="5"/>
  <c r="AE10" i="5" s="1"/>
  <c r="U39" i="5"/>
  <c r="AF6" i="5" s="1"/>
  <c r="P73" i="3"/>
  <c r="AD46" i="3" s="1"/>
  <c r="BP43" i="3" s="1"/>
  <c r="P20" i="3"/>
  <c r="AD30" i="3" s="1"/>
  <c r="BP33" i="3" s="1"/>
  <c r="AY24" i="3"/>
  <c r="P74" i="3"/>
  <c r="AD47" i="3" s="1"/>
  <c r="BP44" i="3" s="1"/>
  <c r="P66" i="3"/>
  <c r="AD17" i="3" s="1"/>
  <c r="BP12" i="3" s="1"/>
  <c r="P52" i="3"/>
  <c r="AN20" i="3"/>
  <c r="P51" i="3"/>
  <c r="AD14" i="3" s="1"/>
  <c r="BP9" i="3" s="1"/>
  <c r="AN4" i="3"/>
  <c r="P13" i="3"/>
  <c r="AD7" i="3" s="1"/>
  <c r="BP7" i="3" s="1"/>
  <c r="P49" i="3"/>
  <c r="AD12" i="3" s="1"/>
  <c r="P68" i="3"/>
  <c r="AD19" i="3" s="1"/>
  <c r="BP14" i="3" s="1"/>
  <c r="P19" i="3"/>
  <c r="AD29" i="3" s="1"/>
  <c r="BP32" i="3" s="1"/>
  <c r="AO20" i="3"/>
  <c r="AO21" i="3"/>
  <c r="P12" i="3"/>
  <c r="AD6" i="3" s="1"/>
  <c r="BP6" i="3" s="1"/>
  <c r="P14" i="3"/>
  <c r="AD8" i="3" s="1"/>
  <c r="BP8" i="3" s="1"/>
  <c r="P54" i="3"/>
  <c r="AD39" i="3" s="1"/>
  <c r="P71" i="3"/>
  <c r="AD44" i="3" s="1"/>
  <c r="BP41" i="3" s="1"/>
  <c r="P65" i="3"/>
  <c r="AD16" i="3" s="1"/>
  <c r="BP11" i="3" s="1"/>
  <c r="P67" i="3"/>
  <c r="AD18" i="3" s="1"/>
  <c r="BP13" i="3" s="1"/>
  <c r="P57" i="3"/>
  <c r="AD42" i="3" s="1"/>
  <c r="P18" i="3"/>
  <c r="AD28" i="3" s="1"/>
  <c r="BP31" i="3" s="1"/>
  <c r="P9" i="3"/>
  <c r="U9" i="3" s="1"/>
  <c r="AR5" i="3" s="1"/>
  <c r="P10" i="3"/>
  <c r="AD4" i="3" s="1"/>
  <c r="BP4" i="3" s="1"/>
  <c r="P17" i="3"/>
  <c r="AD27" i="3" s="1"/>
  <c r="BP30" i="3" s="1"/>
  <c r="P56" i="3"/>
  <c r="AD41" i="3" s="1"/>
  <c r="T52" i="3"/>
  <c r="AQ13" i="3" s="1"/>
  <c r="AC37" i="3"/>
  <c r="S9" i="2"/>
  <c r="AC7" i="2" s="1"/>
  <c r="AP7" i="3" s="1"/>
  <c r="P100" i="2"/>
  <c r="P120" i="2"/>
  <c r="P84" i="2"/>
  <c r="P20" i="2"/>
  <c r="P12" i="2"/>
  <c r="BP25" i="3" s="1"/>
  <c r="P69" i="2"/>
  <c r="V65" i="2" s="1"/>
  <c r="AF12" i="2" s="1"/>
  <c r="P85" i="2"/>
  <c r="P118" i="2"/>
  <c r="P24" i="2"/>
  <c r="P97" i="2"/>
  <c r="P122" i="2"/>
  <c r="P86" i="2"/>
  <c r="P32" i="2"/>
  <c r="BP21" i="3" s="1"/>
  <c r="P18" i="2"/>
  <c r="V15" i="2" s="1"/>
  <c r="AF8" i="2" s="1"/>
  <c r="P95" i="2"/>
  <c r="P66" i="2"/>
  <c r="P14" i="2"/>
  <c r="BP27" i="3" s="1"/>
  <c r="T43" i="2"/>
  <c r="AD10" i="2" s="1"/>
  <c r="S101" i="2"/>
  <c r="AC18" i="2" s="1"/>
  <c r="T119" i="2"/>
  <c r="AD21" i="2" s="1"/>
  <c r="T65" i="2"/>
  <c r="AD12" i="2" s="1"/>
  <c r="S53" i="2"/>
  <c r="AC11" i="2" s="1"/>
  <c r="S15" i="2"/>
  <c r="AC8" i="2" s="1"/>
  <c r="T83" i="2"/>
  <c r="AD15" i="2" s="1"/>
  <c r="T21" i="2"/>
  <c r="AD5" i="2" s="1"/>
  <c r="V59" i="2"/>
  <c r="AF13" i="2" s="1"/>
  <c r="S119" i="2"/>
  <c r="AC21" i="2" s="1"/>
  <c r="T15" i="2"/>
  <c r="AD8" i="2" s="1"/>
  <c r="U57" i="5"/>
  <c r="AF7" i="5" s="1"/>
  <c r="T57" i="5"/>
  <c r="AE7" i="5" s="1"/>
  <c r="AP21" i="5"/>
  <c r="V45" i="5"/>
  <c r="AG12" i="5" s="1"/>
  <c r="Q18" i="5"/>
  <c r="AQ36" i="5" s="1"/>
  <c r="T57" i="4"/>
  <c r="AE7" i="4" s="1"/>
  <c r="U69" i="5"/>
  <c r="AF15" i="5" s="1"/>
  <c r="AP69" i="5"/>
  <c r="T69" i="5"/>
  <c r="AE15" i="5" s="1"/>
  <c r="AP58" i="5"/>
  <c r="U51" i="5"/>
  <c r="AF13" i="5" s="1"/>
  <c r="Q74" i="4"/>
  <c r="AQ74" i="4" s="1"/>
  <c r="Q73" i="4"/>
  <c r="AQ73" i="4" s="1"/>
  <c r="Q69" i="4"/>
  <c r="Q64" i="4"/>
  <c r="AQ64" i="4" s="1"/>
  <c r="Q72" i="4"/>
  <c r="AQ72" i="4" s="1"/>
  <c r="Q71" i="4"/>
  <c r="AQ71" i="4" s="1"/>
  <c r="Q70" i="4"/>
  <c r="AQ70" i="4" s="1"/>
  <c r="Q67" i="4"/>
  <c r="AQ67" i="4" s="1"/>
  <c r="Q63" i="4"/>
  <c r="Q66" i="4"/>
  <c r="AQ66" i="4" s="1"/>
  <c r="Q65" i="4"/>
  <c r="AQ65" i="4" s="1"/>
  <c r="AC7" i="4"/>
  <c r="Q9" i="5"/>
  <c r="T3" i="5"/>
  <c r="AE4" i="5" s="1"/>
  <c r="AP3" i="5"/>
  <c r="U3" i="5"/>
  <c r="AF4" i="5" s="1"/>
  <c r="V27" i="5"/>
  <c r="AG10" i="5" s="1"/>
  <c r="AQ39" i="5"/>
  <c r="Q54" i="4"/>
  <c r="AQ60" i="4" s="1"/>
  <c r="Q53" i="4"/>
  <c r="AQ59" i="4" s="1"/>
  <c r="Q52" i="4"/>
  <c r="AQ58" i="4" s="1"/>
  <c r="Q50" i="4"/>
  <c r="AQ56" i="4" s="1"/>
  <c r="Q49" i="4"/>
  <c r="AQ55" i="4" s="1"/>
  <c r="Q45" i="4"/>
  <c r="Q56" i="4"/>
  <c r="AQ62" i="4" s="1"/>
  <c r="Q55" i="4"/>
  <c r="AQ61" i="4" s="1"/>
  <c r="Q51" i="4"/>
  <c r="Q46" i="4"/>
  <c r="AQ52" i="4" s="1"/>
  <c r="AC6" i="4"/>
  <c r="AF21" i="4" s="1"/>
  <c r="Q48" i="4"/>
  <c r="AQ54" i="4" s="1"/>
  <c r="Q47" i="4"/>
  <c r="AQ53" i="4" s="1"/>
  <c r="S64" i="3"/>
  <c r="AP15" i="3" s="1"/>
  <c r="T64" i="3"/>
  <c r="AQ15" i="3" s="1"/>
  <c r="AQ27" i="4"/>
  <c r="V9" i="4"/>
  <c r="AG8" i="4" s="1"/>
  <c r="W9" i="4"/>
  <c r="AH8" i="4" s="1"/>
  <c r="AD9" i="3"/>
  <c r="AC31" i="3"/>
  <c r="T30" i="3"/>
  <c r="AQ10" i="3" s="1"/>
  <c r="S30" i="3"/>
  <c r="AP10" i="3" s="1"/>
  <c r="V30" i="3"/>
  <c r="AS10" i="3" s="1"/>
  <c r="AL20" i="3"/>
  <c r="AL21" i="3" s="1"/>
  <c r="BM3" i="3"/>
  <c r="BM4" i="3" s="1"/>
  <c r="BM5" i="3" s="1"/>
  <c r="BM6" i="3" s="1"/>
  <c r="BM7" i="3" s="1"/>
  <c r="BM8" i="3" s="1"/>
  <c r="BM9" i="3" s="1"/>
  <c r="BM10" i="3" s="1"/>
  <c r="BM11" i="3" s="1"/>
  <c r="BM12" i="3" s="1"/>
  <c r="BM13" i="3" s="1"/>
  <c r="BM14" i="3" s="1"/>
  <c r="BM15" i="3" s="1"/>
  <c r="S15" i="3"/>
  <c r="AP8" i="3" s="1"/>
  <c r="AC25" i="3"/>
  <c r="T15" i="3"/>
  <c r="AQ8" i="3" s="1"/>
  <c r="AN6" i="3"/>
  <c r="AN21" i="3"/>
  <c r="AN22" i="3"/>
  <c r="T101" i="2"/>
  <c r="AD18" i="2" s="1"/>
  <c r="P46" i="2"/>
  <c r="O57" i="1"/>
  <c r="T9" i="2"/>
  <c r="AD7" i="2" s="1"/>
  <c r="AQ7" i="3" s="1"/>
  <c r="O56" i="1"/>
  <c r="O19" i="1"/>
  <c r="O40" i="1"/>
  <c r="O36" i="1"/>
  <c r="O20" i="1"/>
  <c r="O46" i="1"/>
  <c r="O9" i="1"/>
  <c r="R71" i="1"/>
  <c r="Z25" i="1" s="1"/>
  <c r="S71" i="1"/>
  <c r="AA25" i="1" s="1"/>
  <c r="O49" i="1"/>
  <c r="AQ69" i="5"/>
  <c r="Q15" i="5"/>
  <c r="Q20" i="5"/>
  <c r="AQ38" i="5" s="1"/>
  <c r="Q12" i="5"/>
  <c r="AQ30" i="5" s="1"/>
  <c r="Q10" i="5"/>
  <c r="AQ28" i="5" s="1"/>
  <c r="AC4" i="5"/>
  <c r="Q13" i="5"/>
  <c r="AQ31" i="5" s="1"/>
  <c r="T70" i="3"/>
  <c r="AQ16" i="3" s="1"/>
  <c r="S70" i="3"/>
  <c r="AP16" i="3" s="1"/>
  <c r="AC43" i="3"/>
  <c r="T24" i="3"/>
  <c r="S24" i="3"/>
  <c r="U57" i="4"/>
  <c r="AF7" i="4" s="1"/>
  <c r="U52" i="3"/>
  <c r="AR13" i="3" s="1"/>
  <c r="V52" i="3"/>
  <c r="AS13" i="3" s="1"/>
  <c r="AD37" i="3"/>
  <c r="S40" i="3"/>
  <c r="AP11" i="3" s="1"/>
  <c r="T40" i="3"/>
  <c r="AQ11" i="3" s="1"/>
  <c r="S87" i="1"/>
  <c r="AA16" i="1" s="1"/>
  <c r="R87" i="1"/>
  <c r="Z16" i="1" s="1"/>
  <c r="T95" i="2"/>
  <c r="AD19" i="2" s="1"/>
  <c r="S95" i="2"/>
  <c r="AC19" i="2" s="1"/>
  <c r="S83" i="2"/>
  <c r="AC15" i="2" s="1"/>
  <c r="S43" i="2"/>
  <c r="AC10" i="2" s="1"/>
  <c r="BP16" i="3"/>
  <c r="T113" i="2"/>
  <c r="AD22" i="2" s="1"/>
  <c r="S113" i="2"/>
  <c r="AC22" i="2" s="1"/>
  <c r="V101" i="2"/>
  <c r="AF18" i="2" s="1"/>
  <c r="U101" i="2"/>
  <c r="AE18" i="2" s="1"/>
  <c r="S37" i="2"/>
  <c r="T37" i="2"/>
  <c r="T27" i="2"/>
  <c r="AD6" i="2" s="1"/>
  <c r="AQ6" i="3" s="1"/>
  <c r="S27" i="2"/>
  <c r="AC6" i="2" s="1"/>
  <c r="AP6" i="3" s="1"/>
  <c r="S65" i="2"/>
  <c r="AC12" i="2" s="1"/>
  <c r="V83" i="2"/>
  <c r="AF15" i="2" s="1"/>
  <c r="O51" i="1"/>
  <c r="O58" i="1"/>
  <c r="O54" i="1"/>
  <c r="O53" i="1"/>
  <c r="O52" i="1"/>
  <c r="X4" i="1"/>
  <c r="O55" i="1"/>
  <c r="O39" i="1"/>
  <c r="O35" i="1"/>
  <c r="O50" i="1"/>
  <c r="R63" i="1"/>
  <c r="Z14" i="1" s="1"/>
  <c r="S63" i="1"/>
  <c r="AA14" i="1" s="1"/>
  <c r="O48" i="1"/>
  <c r="O43" i="1"/>
  <c r="U21" i="5"/>
  <c r="AF5" i="5" s="1"/>
  <c r="T21" i="5"/>
  <c r="AE5" i="5" s="1"/>
  <c r="AP9" i="5"/>
  <c r="W45" i="5"/>
  <c r="AH12" i="5" s="1"/>
  <c r="Q68" i="4"/>
  <c r="AQ68" i="4" s="1"/>
  <c r="Q34" i="4"/>
  <c r="AQ46" i="4" s="1"/>
  <c r="Q32" i="4"/>
  <c r="AQ44" i="4" s="1"/>
  <c r="Q31" i="4"/>
  <c r="AQ43" i="4" s="1"/>
  <c r="Q27" i="4"/>
  <c r="Q30" i="4"/>
  <c r="AQ42" i="4" s="1"/>
  <c r="Q29" i="4"/>
  <c r="AQ41" i="4" s="1"/>
  <c r="AC5" i="4"/>
  <c r="Q38" i="4"/>
  <c r="AQ50" i="4" s="1"/>
  <c r="Q37" i="4"/>
  <c r="AQ49" i="4" s="1"/>
  <c r="Q33" i="4"/>
  <c r="Q28" i="4"/>
  <c r="AQ40" i="4" s="1"/>
  <c r="Q36" i="4"/>
  <c r="AQ48" i="4" s="1"/>
  <c r="Q35" i="4"/>
  <c r="AQ47" i="4" s="1"/>
  <c r="U39" i="4"/>
  <c r="AF6" i="4" s="1"/>
  <c r="T39" i="4"/>
  <c r="AE6" i="4" s="1"/>
  <c r="AP15" i="4"/>
  <c r="T51" i="5"/>
  <c r="AE13" i="5" s="1"/>
  <c r="U63" i="5"/>
  <c r="AF14" i="5" s="1"/>
  <c r="AP63" i="5"/>
  <c r="T63" i="5"/>
  <c r="AE14" i="5" s="1"/>
  <c r="AQ63" i="5"/>
  <c r="AP52" i="5"/>
  <c r="U45" i="5"/>
  <c r="AF12" i="5" s="1"/>
  <c r="W51" i="5"/>
  <c r="AH13" i="5" s="1"/>
  <c r="Q19" i="5"/>
  <c r="AQ37" i="5" s="1"/>
  <c r="AP47" i="5"/>
  <c r="T33" i="5"/>
  <c r="AE11" i="5" s="1"/>
  <c r="Q14" i="5"/>
  <c r="AQ32" i="5" s="1"/>
  <c r="Q11" i="5"/>
  <c r="AQ29" i="5" s="1"/>
  <c r="AQ45" i="5"/>
  <c r="V33" i="5"/>
  <c r="AG11" i="5" s="1"/>
  <c r="S58" i="3"/>
  <c r="AP14" i="3" s="1"/>
  <c r="T58" i="3"/>
  <c r="AQ14" i="3" s="1"/>
  <c r="AD43" i="3"/>
  <c r="BP40" i="3" s="1"/>
  <c r="AK26" i="3"/>
  <c r="BL28" i="3"/>
  <c r="BL29" i="3" s="1"/>
  <c r="BL30" i="3" s="1"/>
  <c r="BL31" i="3" s="1"/>
  <c r="BL32" i="3" s="1"/>
  <c r="BL33" i="3" s="1"/>
  <c r="BL34" i="3" s="1"/>
  <c r="BL35" i="3" s="1"/>
  <c r="BL36" i="3" s="1"/>
  <c r="BL37" i="3" s="1"/>
  <c r="BL38" i="3" s="1"/>
  <c r="BL39" i="3" s="1"/>
  <c r="BL40" i="3" s="1"/>
  <c r="BL41" i="3" s="1"/>
  <c r="BL42" i="3" s="1"/>
  <c r="BL43" i="3" s="1"/>
  <c r="BL44" i="3" s="1"/>
  <c r="BL45" i="3" s="1"/>
  <c r="T46" i="3"/>
  <c r="AQ12" i="3" s="1"/>
  <c r="AD15" i="3"/>
  <c r="BP10" i="3" s="1"/>
  <c r="AO22" i="3"/>
  <c r="U77" i="2"/>
  <c r="AE16" i="2" s="1"/>
  <c r="S3" i="3"/>
  <c r="AP4" i="3" s="1"/>
  <c r="S3" i="2"/>
  <c r="AC4" i="2" s="1"/>
  <c r="AD25" i="3"/>
  <c r="U15" i="3"/>
  <c r="AR8" i="3" s="1"/>
  <c r="P47" i="2"/>
  <c r="P48" i="2"/>
  <c r="P45" i="2"/>
  <c r="O12" i="1"/>
  <c r="O30" i="1"/>
  <c r="O29" i="1"/>
  <c r="X3" i="1"/>
  <c r="O11" i="1"/>
  <c r="O8" i="1"/>
  <c r="O7" i="1"/>
  <c r="O21" i="1"/>
  <c r="O28" i="1"/>
  <c r="O16" i="1"/>
  <c r="O42" i="1"/>
  <c r="R67" i="1"/>
  <c r="Z15" i="1" s="1"/>
  <c r="S67" i="1"/>
  <c r="AA15" i="1" s="1"/>
  <c r="O47" i="1"/>
  <c r="O38" i="1"/>
  <c r="O10" i="1"/>
  <c r="AP27" i="5"/>
  <c r="U9" i="5"/>
  <c r="AF8" i="5" s="1"/>
  <c r="T9" i="5"/>
  <c r="AE8" i="5" s="1"/>
  <c r="U3" i="4"/>
  <c r="AF4" i="4" s="1"/>
  <c r="T3" i="4"/>
  <c r="AE4" i="4" s="1"/>
  <c r="AP3" i="4"/>
  <c r="T21" i="4"/>
  <c r="AE5" i="4" s="1"/>
  <c r="AP9" i="4"/>
  <c r="U21" i="4"/>
  <c r="AF5" i="4" s="1"/>
  <c r="W15" i="4"/>
  <c r="AH9" i="4" s="1"/>
  <c r="V15" i="4"/>
  <c r="AG9" i="4" s="1"/>
  <c r="AQ33" i="4"/>
  <c r="AM25" i="3"/>
  <c r="AX24" i="3"/>
  <c r="S46" i="3"/>
  <c r="AP12" i="3" s="1"/>
  <c r="AO26" i="3"/>
  <c r="AN25" i="3"/>
  <c r="AN26" i="3"/>
  <c r="AO24" i="3"/>
  <c r="AN24" i="3"/>
  <c r="AO25" i="3"/>
  <c r="T59" i="2"/>
  <c r="AD13" i="2" s="1"/>
  <c r="S59" i="2"/>
  <c r="AC13" i="2" s="1"/>
  <c r="S9" i="3"/>
  <c r="AP5" i="3" s="1"/>
  <c r="AC3" i="3"/>
  <c r="T9" i="3"/>
  <c r="AQ5" i="3" s="1"/>
  <c r="T77" i="2"/>
  <c r="AD16" i="2" s="1"/>
  <c r="S77" i="2"/>
  <c r="AC16" i="2" s="1"/>
  <c r="P44" i="2"/>
  <c r="P43" i="2"/>
  <c r="O41" i="1"/>
  <c r="O37" i="1"/>
  <c r="R75" i="1"/>
  <c r="Z11" i="1" s="1"/>
  <c r="S75" i="1"/>
  <c r="AA11" i="1" s="1"/>
  <c r="S79" i="1"/>
  <c r="AA20" i="1" s="1"/>
  <c r="R79" i="1"/>
  <c r="Z20" i="1" s="1"/>
  <c r="O45" i="1"/>
  <c r="U15" i="2" l="1"/>
  <c r="AE8" i="2" s="1"/>
  <c r="AN8" i="2" s="1"/>
  <c r="AD31" i="3"/>
  <c r="BP34" i="3" s="1"/>
  <c r="V21" i="2"/>
  <c r="AF5" i="2" s="1"/>
  <c r="R15" i="1"/>
  <c r="Z10" i="1" s="1"/>
  <c r="U113" i="2"/>
  <c r="AE22" i="2" s="1"/>
  <c r="U70" i="3"/>
  <c r="AR16" i="3" s="1"/>
  <c r="W27" i="5"/>
  <c r="AH10" i="5" s="1"/>
  <c r="BM28" i="3"/>
  <c r="BM29" i="3" s="1"/>
  <c r="BM30" i="3" s="1"/>
  <c r="BM31" i="3" s="1"/>
  <c r="BM32" i="3" s="1"/>
  <c r="BM33" i="3" s="1"/>
  <c r="BM34" i="3" s="1"/>
  <c r="BM35" i="3" s="1"/>
  <c r="BM36" i="3" s="1"/>
  <c r="BM37" i="3" s="1"/>
  <c r="BM38" i="3" s="1"/>
  <c r="BM39" i="3" s="1"/>
  <c r="BM40" i="3" s="1"/>
  <c r="BM41" i="3" s="1"/>
  <c r="BM42" i="3" s="1"/>
  <c r="BM43" i="3" s="1"/>
  <c r="BM44" i="3" s="1"/>
  <c r="BM45" i="3" s="1"/>
  <c r="AL26" i="3"/>
  <c r="V15" i="3"/>
  <c r="AS8" i="3" s="1"/>
  <c r="W33" i="5"/>
  <c r="AH11" i="5" s="1"/>
  <c r="V119" i="2"/>
  <c r="AF21" i="2" s="1"/>
  <c r="U83" i="2"/>
  <c r="AE15" i="2" s="1"/>
  <c r="AF22" i="4"/>
  <c r="S23" i="1"/>
  <c r="AA21" i="1" s="1"/>
  <c r="R27" i="1"/>
  <c r="Z22" i="1" s="1"/>
  <c r="V95" i="2"/>
  <c r="AF19" i="2" s="1"/>
  <c r="U119" i="2"/>
  <c r="AE21" i="2" s="1"/>
  <c r="W69" i="5"/>
  <c r="AH15" i="5" s="1"/>
  <c r="V63" i="5"/>
  <c r="AG14" i="5" s="1"/>
  <c r="W63" i="5"/>
  <c r="AH14" i="5" s="1"/>
  <c r="V69" i="5"/>
  <c r="AG15" i="5" s="1"/>
  <c r="V70" i="3"/>
  <c r="AS16" i="3" s="1"/>
  <c r="V9" i="3"/>
  <c r="AS5" i="3" s="1"/>
  <c r="AD3" i="3"/>
  <c r="U46" i="3"/>
  <c r="AR12" i="3" s="1"/>
  <c r="V64" i="3"/>
  <c r="AS15" i="3" s="1"/>
  <c r="U64" i="3"/>
  <c r="AR15" i="3" s="1"/>
  <c r="V46" i="3"/>
  <c r="AS12" i="3" s="1"/>
  <c r="V9" i="2"/>
  <c r="AF7" i="2" s="1"/>
  <c r="AS7" i="3" s="1"/>
  <c r="U65" i="2"/>
  <c r="AE12" i="2" s="1"/>
  <c r="U27" i="2"/>
  <c r="AE6" i="2" s="1"/>
  <c r="AN6" i="2" s="1"/>
  <c r="U95" i="2"/>
  <c r="AE19" i="2" s="1"/>
  <c r="U21" i="2"/>
  <c r="AE5" i="2" s="1"/>
  <c r="AP5" i="2" s="1"/>
  <c r="U9" i="2"/>
  <c r="AE7" i="2" s="1"/>
  <c r="AO7" i="2" s="1"/>
  <c r="V27" i="2"/>
  <c r="AF6" i="2" s="1"/>
  <c r="AS6" i="3" s="1"/>
  <c r="AP21" i="3"/>
  <c r="AQ20" i="3"/>
  <c r="AQ22" i="3"/>
  <c r="AP20" i="3"/>
  <c r="AP22" i="3"/>
  <c r="AQ19" i="3"/>
  <c r="AQ21" i="3"/>
  <c r="AP19" i="3"/>
  <c r="S27" i="1"/>
  <c r="AA22" i="1" s="1"/>
  <c r="AQ45" i="4"/>
  <c r="W33" i="4"/>
  <c r="AH11" i="4" s="1"/>
  <c r="V33" i="4"/>
  <c r="AG11" i="4" s="1"/>
  <c r="S35" i="1"/>
  <c r="AA13" i="1" s="1"/>
  <c r="R35" i="1"/>
  <c r="Z13" i="1" s="1"/>
  <c r="R55" i="1"/>
  <c r="Z23" i="1" s="1"/>
  <c r="S55" i="1"/>
  <c r="AA23" i="1" s="1"/>
  <c r="AM8" i="2"/>
  <c r="AP8" i="2"/>
  <c r="AO8" i="2"/>
  <c r="AP24" i="3"/>
  <c r="AQ25" i="3"/>
  <c r="AQ26" i="3"/>
  <c r="AP25" i="3"/>
  <c r="AP26" i="3"/>
  <c r="AQ24" i="3"/>
  <c r="AQ51" i="4"/>
  <c r="W45" i="4"/>
  <c r="AH12" i="4" s="1"/>
  <c r="V45" i="4"/>
  <c r="AG12" i="4" s="1"/>
  <c r="AQ27" i="5"/>
  <c r="W9" i="5"/>
  <c r="AH8" i="5" s="1"/>
  <c r="V9" i="5"/>
  <c r="AG8" i="5" s="1"/>
  <c r="W63" i="4"/>
  <c r="AH14" i="4" s="1"/>
  <c r="V63" i="4"/>
  <c r="AG14" i="4" s="1"/>
  <c r="AQ63" i="4"/>
  <c r="S39" i="1"/>
  <c r="AA8" i="1" s="1"/>
  <c r="R39" i="1"/>
  <c r="Z8" i="1" s="1"/>
  <c r="AQ57" i="4"/>
  <c r="W51" i="4"/>
  <c r="AH13" i="4" s="1"/>
  <c r="V51" i="4"/>
  <c r="AG13" i="4" s="1"/>
  <c r="U43" i="2"/>
  <c r="AE10" i="2" s="1"/>
  <c r="V43" i="2"/>
  <c r="AF10" i="2" s="1"/>
  <c r="R7" i="1"/>
  <c r="Z12" i="1" s="1"/>
  <c r="S7" i="1"/>
  <c r="AA12" i="1" s="1"/>
  <c r="S47" i="1"/>
  <c r="AA18" i="1" s="1"/>
  <c r="R47" i="1"/>
  <c r="Z18" i="1" s="1"/>
  <c r="BD8" i="3"/>
  <c r="BB8" i="3"/>
  <c r="BC8" i="3"/>
  <c r="BA8" i="3"/>
  <c r="AQ39" i="4"/>
  <c r="W27" i="4"/>
  <c r="AH10" i="4" s="1"/>
  <c r="V27" i="4"/>
  <c r="AG10" i="4" s="1"/>
  <c r="S15" i="1"/>
  <c r="AA10" i="1" s="1"/>
  <c r="R51" i="1"/>
  <c r="Z24" i="1" s="1"/>
  <c r="S51" i="1"/>
  <c r="AA24" i="1" s="1"/>
  <c r="AR6" i="3"/>
  <c r="AR22" i="3"/>
  <c r="BB22" i="3" s="1"/>
  <c r="AS19" i="3"/>
  <c r="AS21" i="3"/>
  <c r="AR19" i="3"/>
  <c r="AR21" i="3"/>
  <c r="AS20" i="3"/>
  <c r="AS22" i="3"/>
  <c r="AR20" i="3"/>
  <c r="BP3" i="3"/>
  <c r="AQ33" i="5"/>
  <c r="W15" i="5"/>
  <c r="AH9" i="5" s="1"/>
  <c r="V15" i="5"/>
  <c r="AG9" i="5" s="1"/>
  <c r="R19" i="1"/>
  <c r="Z19" i="1" s="1"/>
  <c r="S19" i="1"/>
  <c r="AA19" i="1" s="1"/>
  <c r="AN5" i="2"/>
  <c r="AM5" i="2"/>
  <c r="AO5" i="2"/>
  <c r="AQ69" i="4"/>
  <c r="W69" i="4"/>
  <c r="AH15" i="4" s="1"/>
  <c r="V69" i="4"/>
  <c r="AG15" i="4" s="1"/>
  <c r="AM7" i="2"/>
  <c r="AP7" i="2"/>
  <c r="BN28" i="3"/>
  <c r="BN29" i="3" s="1"/>
  <c r="BN30" i="3" s="1"/>
  <c r="BN31" i="3" s="1"/>
  <c r="BN32" i="3" s="1"/>
  <c r="BN33" i="3" s="1"/>
  <c r="BN34" i="3" s="1"/>
  <c r="BN35" i="3" s="1"/>
  <c r="BN36" i="3" s="1"/>
  <c r="BN37" i="3" s="1"/>
  <c r="BN38" i="3" s="1"/>
  <c r="BN39" i="3" s="1"/>
  <c r="BN40" i="3" s="1"/>
  <c r="BN41" i="3" s="1"/>
  <c r="BN42" i="3" s="1"/>
  <c r="BN43" i="3" s="1"/>
  <c r="BN44" i="3" s="1"/>
  <c r="BN45" i="3" s="1"/>
  <c r="AM26" i="3"/>
  <c r="S11" i="1"/>
  <c r="AA9" i="1" s="1"/>
  <c r="R11" i="1"/>
  <c r="Z9" i="1" s="1"/>
  <c r="AS26" i="3"/>
  <c r="AR25" i="3"/>
  <c r="AR26" i="3"/>
  <c r="AS24" i="3"/>
  <c r="AR24" i="3"/>
  <c r="AS25" i="3"/>
  <c r="BP28" i="3"/>
  <c r="S43" i="1"/>
  <c r="AA17" i="1" s="1"/>
  <c r="R43" i="1"/>
  <c r="Z17" i="1" s="1"/>
  <c r="BC5" i="3"/>
  <c r="BB5" i="3"/>
  <c r="BA5" i="3"/>
  <c r="BD5" i="3"/>
  <c r="AN7" i="2" l="1"/>
  <c r="AR7" i="3"/>
  <c r="BA7" i="3" s="1"/>
  <c r="AP6" i="2"/>
  <c r="AO6" i="2"/>
  <c r="AM6" i="2"/>
  <c r="BB7" i="3"/>
  <c r="BD7" i="3"/>
  <c r="BC7" i="3"/>
  <c r="BC22" i="3"/>
  <c r="BA22" i="3"/>
  <c r="BD22" i="3"/>
  <c r="BC24" i="3"/>
  <c r="BB24" i="3"/>
  <c r="BA24" i="3"/>
  <c r="BD24" i="3"/>
  <c r="BB6" i="3"/>
  <c r="BD6" i="3"/>
  <c r="BC6" i="3"/>
  <c r="BA6" i="3"/>
</calcChain>
</file>

<file path=xl/sharedStrings.xml><?xml version="1.0" encoding="utf-8"?>
<sst xmlns="http://schemas.openxmlformats.org/spreadsheetml/2006/main" count="600" uniqueCount="113">
  <si>
    <t>Code</t>
  </si>
  <si>
    <t>TRT Conditions</t>
  </si>
  <si>
    <t>Rep</t>
  </si>
  <si>
    <t># Petri dish</t>
  </si>
  <si>
    <t>Dilutions/ Colony counts</t>
  </si>
  <si>
    <t>CFU/mL</t>
  </si>
  <si>
    <t>log(N/No)</t>
  </si>
  <si>
    <t>CFU/mL AVE</t>
  </si>
  <si>
    <t>log(N/No) AVE</t>
  </si>
  <si>
    <t>log(N)</t>
  </si>
  <si>
    <t>DATA+CUT</t>
  </si>
  <si>
    <t>DATA</t>
  </si>
  <si>
    <t>P (MPa)</t>
  </si>
  <si>
    <t>t (min)</t>
  </si>
  <si>
    <t>CONTROL</t>
  </si>
  <si>
    <t>500, 11.3(1)</t>
  </si>
  <si>
    <t>570, 8.7</t>
  </si>
  <si>
    <t>430, 13.8</t>
  </si>
  <si>
    <t>THTC</t>
  </si>
  <si>
    <t>500, 7.63</t>
  </si>
  <si>
    <t>CUT</t>
  </si>
  <si>
    <t>570-CUT</t>
  </si>
  <si>
    <t>570, CUT</t>
  </si>
  <si>
    <t>THTC=to high to count</t>
  </si>
  <si>
    <t>NC= no counted</t>
  </si>
  <si>
    <t>500, 11.3(2)</t>
  </si>
  <si>
    <t>430, 8.7</t>
  </si>
  <si>
    <t>500, 15</t>
  </si>
  <si>
    <t>430-CUT</t>
  </si>
  <si>
    <t>500-CUT</t>
  </si>
  <si>
    <t>430, CUT</t>
  </si>
  <si>
    <t>500, CUT</t>
  </si>
  <si>
    <t>500, 11.3(3)</t>
  </si>
  <si>
    <t>500, 11.3(4)</t>
  </si>
  <si>
    <t>570, 13.8</t>
  </si>
  <si>
    <t>500, 11.3(5)</t>
  </si>
  <si>
    <t>INOCULUM</t>
  </si>
  <si>
    <t>DATA FROM RESPONSE SURFACE (ONE RUN)</t>
  </si>
  <si>
    <t>log(N) AVE</t>
  </si>
  <si>
    <t>L. innocua</t>
  </si>
  <si>
    <t>Predicted log(N) (VRM)</t>
  </si>
  <si>
    <t>E%</t>
  </si>
  <si>
    <t>Original</t>
  </si>
  <si>
    <t>Org. + CUT</t>
  </si>
  <si>
    <t>Original Model</t>
  </si>
  <si>
    <t>Modified Model</t>
  </si>
  <si>
    <t>Original Model +CUT</t>
  </si>
  <si>
    <t>Modified Model +CUT</t>
  </si>
  <si>
    <t>C</t>
  </si>
  <si>
    <t>CONTROL1</t>
  </si>
  <si>
    <t>β1*P</t>
  </si>
  <si>
    <t>β2*t</t>
  </si>
  <si>
    <t>β3*Pt</t>
  </si>
  <si>
    <t>β4*P*P</t>
  </si>
  <si>
    <t>β5*t*t</t>
  </si>
  <si>
    <t>Modified</t>
  </si>
  <si>
    <t>Mod. + CUT</t>
  </si>
  <si>
    <t>Regression Equation in Uncoded Units</t>
  </si>
  <si>
    <t>=</t>
  </si>
  <si>
    <t>44.56 - 0.1313 P (MPa) - 1.178 t (min) + 0.000092 P (MPa)*P (MPa)</t>
  </si>
  <si>
    <t>16.33 - 0.0662 P (MPa) + 0.917 t (min) + 0.000065 P (MPa)*P (MPa)</t>
  </si>
  <si>
    <t>+ 0.0239 t (min)*t (min) + 0.000851 P (MPa)*t (min)</t>
  </si>
  <si>
    <t>+ 0.00492 t (min)*t (min) - 0.002464 P (MPa)*t (min)</t>
  </si>
  <si>
    <t>35.69 - 0.1171 P (MPa) - 0.2129 t (min) + 0.000088 P (MPa)*P (MPa)</t>
  </si>
  <si>
    <t>16.76 - 0.0681 P (MPa) + 0.980 t (min) + 0.000067 P (MPa)*P (MPa)</t>
  </si>
  <si>
    <t>- 0.002464 P (MPa)*t (min)</t>
  </si>
  <si>
    <t>CONTROL2</t>
  </si>
  <si>
    <t>DATA FROM L.innocua Final TRT Storage time 0 days</t>
  </si>
  <si>
    <t>CONTROL3</t>
  </si>
  <si>
    <t>CONTROL4</t>
  </si>
  <si>
    <t>CONTROL5</t>
  </si>
  <si>
    <t>2018 REPETED RUNS</t>
  </si>
  <si>
    <t>Incubation time 11 hours</t>
  </si>
  <si>
    <t>Incubation time 16 hours</t>
  </si>
  <si>
    <t>CONTROL6</t>
  </si>
  <si>
    <t>Incubation time 19 hours</t>
  </si>
  <si>
    <t>Average values of various treatments</t>
  </si>
  <si>
    <t>n</t>
  </si>
  <si>
    <t>Storage</t>
  </si>
  <si>
    <t>S. cerevisiae</t>
  </si>
  <si>
    <t>t(days)</t>
  </si>
  <si>
    <t>t (days)</t>
  </si>
  <si>
    <t>Grouping Information Using the Tukey Method and 95% Confidence</t>
  </si>
  <si>
    <t>Code S.</t>
  </si>
  <si>
    <t>N</t>
  </si>
  <si>
    <t>Mean</t>
  </si>
  <si>
    <t>Grouping</t>
  </si>
  <si>
    <t>cerevisiae</t>
  </si>
  <si>
    <t>A</t>
  </si>
  <si>
    <t>B</t>
  </si>
  <si>
    <t>BC</t>
  </si>
  <si>
    <t>Means that do not share a letter are significantly different.</t>
  </si>
  <si>
    <t xml:space="preserve">S  </t>
  </si>
  <si>
    <t>Code_1</t>
  </si>
  <si>
    <t>600-12-0</t>
  </si>
  <si>
    <t>600-12-5</t>
  </si>
  <si>
    <t>550-16-0</t>
  </si>
  <si>
    <t>550-16-5</t>
  </si>
  <si>
    <t>550-16-15</t>
  </si>
  <si>
    <t>CD</t>
  </si>
  <si>
    <t>550-16-10</t>
  </si>
  <si>
    <t>600-12-15</t>
  </si>
  <si>
    <t>600-12-10</t>
  </si>
  <si>
    <t>D</t>
  </si>
  <si>
    <t>Code_2</t>
  </si>
  <si>
    <t>AB</t>
  </si>
  <si>
    <t>CONTROL AVE</t>
  </si>
  <si>
    <t>600-CUT</t>
  </si>
  <si>
    <t>600, CUT</t>
  </si>
  <si>
    <t>600, 11.3</t>
  </si>
  <si>
    <t>400-CUT</t>
  </si>
  <si>
    <t>400, CUT</t>
  </si>
  <si>
    <t>400, 11.3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</si>
</sst>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E+00"/>
    <numFmt numFmtId="165" formatCode="\±0.0E+00"/>
    <numFmt numFmtId="166" formatCode="\±0.00"/>
    <numFmt numFmtId="167" formatCode="0.0"/>
    <numFmt numFmtId="168" formatCode="\±0.0"/>
    <numFmt numFmtId="169" formatCode="\±0.00E+00"/>
    <numFmt numFmtId="170" formatCode="&quot;&lt; &quot;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F8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1" fontId="5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11" fontId="5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0" fillId="0" borderId="0" xfId="0" applyNumberFormat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1" fontId="5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center"/>
    </xf>
    <xf numFmtId="164" fontId="0" fillId="5" borderId="0" xfId="0" applyNumberFormat="1" applyFill="1"/>
    <xf numFmtId="165" fontId="0" fillId="5" borderId="0" xfId="0" applyNumberFormat="1" applyFill="1" applyBorder="1" applyAlignment="1">
      <alignment horizontal="left" vertical="center"/>
    </xf>
    <xf numFmtId="167" fontId="0" fillId="5" borderId="0" xfId="0" applyNumberFormat="1" applyFill="1"/>
    <xf numFmtId="168" fontId="0" fillId="5" borderId="0" xfId="0" applyNumberFormat="1" applyFill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1" fontId="5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5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/>
    <xf numFmtId="166" fontId="0" fillId="0" borderId="0" xfId="0" applyNumberFormat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1" fontId="5" fillId="0" borderId="17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5" fillId="0" borderId="16" xfId="0" applyFont="1" applyFill="1" applyBorder="1" applyAlignment="1">
      <alignment horizontal="center" vertical="center"/>
    </xf>
    <xf numFmtId="11" fontId="5" fillId="0" borderId="16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1" fontId="5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/>
    <xf numFmtId="165" fontId="0" fillId="6" borderId="0" xfId="0" applyNumberFormat="1" applyFill="1" applyBorder="1" applyAlignment="1">
      <alignment horizontal="left" vertical="center"/>
    </xf>
    <xf numFmtId="2" fontId="0" fillId="6" borderId="0" xfId="0" applyNumberFormat="1" applyFill="1"/>
    <xf numFmtId="166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11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11" fontId="5" fillId="3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11" fontId="5" fillId="3" borderId="12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1" fontId="5" fillId="0" borderId="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1" fontId="5" fillId="3" borderId="9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1" fontId="0" fillId="0" borderId="0" xfId="0" applyNumberFormat="1"/>
    <xf numFmtId="2" fontId="0" fillId="0" borderId="7" xfId="0" applyNumberFormat="1" applyBorder="1"/>
    <xf numFmtId="0" fontId="0" fillId="0" borderId="0" xfId="0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0" fillId="5" borderId="20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/>
    </xf>
    <xf numFmtId="11" fontId="5" fillId="5" borderId="20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1" fontId="5" fillId="5" borderId="1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11" fontId="5" fillId="5" borderId="11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/>
    <xf numFmtId="0" fontId="0" fillId="0" borderId="0" xfId="0" applyNumberFormat="1" applyFont="1" applyAlignment="1"/>
    <xf numFmtId="164" fontId="5" fillId="3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0" fillId="3" borderId="0" xfId="0" applyNumberFormat="1" applyFill="1"/>
    <xf numFmtId="166" fontId="0" fillId="3" borderId="0" xfId="0" applyNumberFormat="1" applyFill="1" applyAlignment="1">
      <alignment horizontal="left"/>
    </xf>
    <xf numFmtId="164" fontId="0" fillId="0" borderId="0" xfId="0" applyNumberFormat="1"/>
    <xf numFmtId="2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4" fontId="5" fillId="3" borderId="11" xfId="0" applyNumberFormat="1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/>
    </xf>
    <xf numFmtId="11" fontId="2" fillId="3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6" fontId="0" fillId="3" borderId="0" xfId="0" applyNumberFormat="1" applyFill="1"/>
    <xf numFmtId="164" fontId="5" fillId="0" borderId="9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/>
    <xf numFmtId="165" fontId="0" fillId="7" borderId="0" xfId="0" applyNumberFormat="1" applyFill="1" applyAlignment="1">
      <alignment horizontal="left"/>
    </xf>
    <xf numFmtId="2" fontId="0" fillId="7" borderId="0" xfId="0" applyNumberFormat="1" applyFill="1"/>
    <xf numFmtId="166" fontId="0" fillId="7" borderId="0" xfId="0" applyNumberFormat="1" applyFill="1" applyAlignment="1">
      <alignment horizontal="left"/>
    </xf>
    <xf numFmtId="167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5" fontId="0" fillId="6" borderId="0" xfId="0" applyNumberFormat="1" applyFill="1" applyAlignment="1">
      <alignment horizontal="left"/>
    </xf>
    <xf numFmtId="164" fontId="5" fillId="0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165" fontId="0" fillId="8" borderId="0" xfId="0" applyNumberFormat="1" applyFill="1" applyAlignment="1">
      <alignment horizontal="left"/>
    </xf>
    <xf numFmtId="2" fontId="0" fillId="8" borderId="0" xfId="0" applyNumberFormat="1" applyFill="1"/>
    <xf numFmtId="166" fontId="0" fillId="8" borderId="0" xfId="0" applyNumberFormat="1" applyFill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5" borderId="0" xfId="0" applyFill="1"/>
    <xf numFmtId="2" fontId="0" fillId="9" borderId="0" xfId="0" applyNumberFormat="1" applyFill="1" applyAlignment="1">
      <alignment horizontal="center"/>
    </xf>
    <xf numFmtId="167" fontId="0" fillId="9" borderId="0" xfId="0" applyNumberFormat="1" applyFill="1" applyAlignment="1">
      <alignment horizontal="center"/>
    </xf>
    <xf numFmtId="2" fontId="0" fillId="13" borderId="0" xfId="0" applyNumberFormat="1" applyFill="1"/>
    <xf numFmtId="166" fontId="0" fillId="13" borderId="0" xfId="0" applyNumberFormat="1" applyFill="1" applyAlignment="1">
      <alignment horizontal="left"/>
    </xf>
    <xf numFmtId="2" fontId="0" fillId="13" borderId="0" xfId="0" applyNumberFormat="1" applyFill="1" applyAlignment="1">
      <alignment horizontal="center"/>
    </xf>
    <xf numFmtId="167" fontId="0" fillId="13" borderId="0" xfId="0" applyNumberFormat="1" applyFill="1" applyAlignment="1">
      <alignment horizontal="center"/>
    </xf>
    <xf numFmtId="11" fontId="5" fillId="6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left"/>
    </xf>
    <xf numFmtId="11" fontId="5" fillId="8" borderId="0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9" borderId="24" xfId="0" applyNumberFormat="1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left"/>
    </xf>
    <xf numFmtId="11" fontId="5" fillId="17" borderId="0" xfId="0" applyNumberFormat="1" applyFont="1" applyFill="1" applyBorder="1" applyAlignment="1">
      <alignment horizontal="center" vertical="center"/>
    </xf>
    <xf numFmtId="2" fontId="5" fillId="17" borderId="0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left"/>
    </xf>
    <xf numFmtId="11" fontId="5" fillId="18" borderId="0" xfId="0" applyNumberFormat="1" applyFont="1" applyFill="1" applyBorder="1" applyAlignment="1">
      <alignment horizontal="center" vertical="center"/>
    </xf>
    <xf numFmtId="2" fontId="5" fillId="1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0" fillId="0" borderId="0" xfId="0" applyNumberFormat="1"/>
    <xf numFmtId="170" fontId="5" fillId="19" borderId="9" xfId="0" applyNumberFormat="1" applyFont="1" applyFill="1" applyBorder="1" applyAlignment="1">
      <alignment horizontal="center" vertical="center"/>
    </xf>
    <xf numFmtId="170" fontId="5" fillId="19" borderId="1" xfId="0" applyNumberFormat="1" applyFont="1" applyFill="1" applyBorder="1" applyAlignment="1">
      <alignment horizontal="center" vertical="center"/>
    </xf>
    <xf numFmtId="170" fontId="5" fillId="19" borderId="16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 applyAlignment="1">
      <alignment horizontal="left"/>
    </xf>
    <xf numFmtId="0" fontId="0" fillId="3" borderId="20" xfId="0" applyFont="1" applyFill="1" applyBorder="1" applyAlignment="1">
      <alignment horizontal="center" vertical="center"/>
    </xf>
    <xf numFmtId="11" fontId="5" fillId="3" borderId="20" xfId="0" applyNumberFormat="1" applyFont="1" applyFill="1" applyBorder="1" applyAlignment="1">
      <alignment horizontal="center" vertical="center"/>
    </xf>
    <xf numFmtId="0" fontId="7" fillId="0" borderId="0" xfId="0" applyFont="1"/>
    <xf numFmtId="11" fontId="2" fillId="3" borderId="20" xfId="0" applyNumberFormat="1" applyFont="1" applyFill="1" applyBorder="1" applyAlignment="1">
      <alignment horizontal="center" vertical="center"/>
    </xf>
    <xf numFmtId="11" fontId="0" fillId="6" borderId="0" xfId="0" applyNumberFormat="1" applyFill="1"/>
    <xf numFmtId="168" fontId="0" fillId="6" borderId="0" xfId="0" applyNumberFormat="1" applyFill="1" applyAlignment="1">
      <alignment horizontal="left"/>
    </xf>
    <xf numFmtId="11" fontId="0" fillId="0" borderId="7" xfId="0" applyNumberFormat="1" applyBorder="1"/>
    <xf numFmtId="168" fontId="0" fillId="0" borderId="7" xfId="0" applyNumberFormat="1" applyBorder="1" applyAlignment="1">
      <alignment horizontal="left"/>
    </xf>
    <xf numFmtId="166" fontId="0" fillId="0" borderId="0" xfId="0" applyNumberForma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 wrapText="1"/>
    </xf>
    <xf numFmtId="11" fontId="2" fillId="0" borderId="3" xfId="0" applyNumberFormat="1" applyFont="1" applyFill="1" applyBorder="1" applyAlignment="1">
      <alignment horizontal="center" vertical="center" wrapText="1"/>
    </xf>
    <xf numFmtId="11" fontId="2" fillId="0" borderId="5" xfId="0" applyNumberFormat="1" applyFont="1" applyFill="1" applyBorder="1" applyAlignment="1">
      <alignment horizontal="center" vertical="center" wrapText="1"/>
    </xf>
    <xf numFmtId="11" fontId="2" fillId="0" borderId="6" xfId="0" applyNumberFormat="1" applyFont="1" applyFill="1" applyBorder="1" applyAlignment="1">
      <alignment horizontal="center" vertical="center" wrapText="1"/>
    </xf>
    <xf numFmtId="11" fontId="2" fillId="0" borderId="4" xfId="0" applyNumberFormat="1" applyFont="1" applyFill="1" applyBorder="1" applyAlignment="1">
      <alignment horizontal="center" vertical="center" wrapText="1"/>
    </xf>
    <xf numFmtId="11" fontId="2" fillId="0" borderId="7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right"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164" fontId="5" fillId="5" borderId="12" xfId="0" applyNumberFormat="1" applyFont="1" applyFill="1" applyBorder="1" applyAlignment="1">
      <alignment horizontal="right" vertical="center" wrapText="1"/>
    </xf>
    <xf numFmtId="165" fontId="0" fillId="5" borderId="19" xfId="0" applyNumberFormat="1" applyFill="1" applyBorder="1" applyAlignment="1">
      <alignment horizontal="left" vertical="center"/>
    </xf>
    <xf numFmtId="165" fontId="0" fillId="5" borderId="10" xfId="0" applyNumberFormat="1" applyFill="1" applyBorder="1" applyAlignment="1">
      <alignment horizontal="left" vertical="center"/>
    </xf>
    <xf numFmtId="165" fontId="0" fillId="5" borderId="12" xfId="0" applyNumberFormat="1" applyFill="1" applyBorder="1" applyAlignment="1">
      <alignment horizontal="left" vertical="center"/>
    </xf>
    <xf numFmtId="167" fontId="5" fillId="5" borderId="19" xfId="0" applyNumberFormat="1" applyFont="1" applyFill="1" applyBorder="1" applyAlignment="1">
      <alignment horizontal="right" vertical="center"/>
    </xf>
    <xf numFmtId="167" fontId="5" fillId="5" borderId="10" xfId="0" applyNumberFormat="1" applyFont="1" applyFill="1" applyBorder="1" applyAlignment="1">
      <alignment horizontal="right" vertical="center"/>
    </xf>
    <xf numFmtId="167" fontId="5" fillId="5" borderId="12" xfId="0" applyNumberFormat="1" applyFont="1" applyFill="1" applyBorder="1" applyAlignment="1">
      <alignment horizontal="right" vertical="center"/>
    </xf>
    <xf numFmtId="168" fontId="0" fillId="5" borderId="19" xfId="0" applyNumberFormat="1" applyFont="1" applyFill="1" applyBorder="1" applyAlignment="1">
      <alignment horizontal="left" vertical="center"/>
    </xf>
    <xf numFmtId="168" fontId="0" fillId="5" borderId="10" xfId="0" applyNumberFormat="1" applyFont="1" applyFill="1" applyBorder="1" applyAlignment="1">
      <alignment horizontal="left" vertical="center"/>
    </xf>
    <xf numFmtId="168" fontId="0" fillId="5" borderId="12" xfId="0" applyNumberFormat="1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right" vertical="center"/>
    </xf>
    <xf numFmtId="167" fontId="5" fillId="0" borderId="17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5" fontId="0" fillId="0" borderId="10" xfId="0" applyNumberFormat="1" applyFill="1" applyBorder="1" applyAlignment="1">
      <alignment horizontal="left" vertical="center"/>
    </xf>
    <xf numFmtId="165" fontId="0" fillId="0" borderId="17" xfId="0" applyNumberFormat="1" applyFill="1" applyBorder="1" applyAlignment="1">
      <alignment horizontal="left" vertical="center"/>
    </xf>
    <xf numFmtId="167" fontId="5" fillId="0" borderId="19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165" fontId="0" fillId="3" borderId="10" xfId="0" applyNumberFormat="1" applyFill="1" applyBorder="1" applyAlignment="1">
      <alignment horizontal="left" vertical="center"/>
    </xf>
    <xf numFmtId="165" fontId="0" fillId="3" borderId="12" xfId="0" applyNumberFormat="1" applyFill="1" applyBorder="1" applyAlignment="1">
      <alignment horizontal="left" vertical="center"/>
    </xf>
    <xf numFmtId="11" fontId="5" fillId="3" borderId="10" xfId="0" applyNumberFormat="1" applyFont="1" applyFill="1" applyBorder="1" applyAlignment="1">
      <alignment horizontal="center" vertical="center"/>
    </xf>
    <xf numFmtId="11" fontId="5" fillId="3" borderId="12" xfId="0" applyNumberFormat="1" applyFont="1" applyFill="1" applyBorder="1" applyAlignment="1">
      <alignment horizontal="center" vertical="center"/>
    </xf>
    <xf numFmtId="166" fontId="0" fillId="3" borderId="10" xfId="0" applyNumberFormat="1" applyFont="1" applyFill="1" applyBorder="1" applyAlignment="1">
      <alignment horizontal="center" vertical="center"/>
    </xf>
    <xf numFmtId="166" fontId="0" fillId="3" borderId="12" xfId="0" applyNumberFormat="1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right" vertical="center"/>
    </xf>
    <xf numFmtId="165" fontId="0" fillId="3" borderId="19" xfId="0" applyNumberFormat="1" applyFill="1" applyBorder="1" applyAlignment="1">
      <alignment horizontal="left" vertical="center"/>
    </xf>
    <xf numFmtId="11" fontId="5" fillId="3" borderId="19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right" vertical="center"/>
    </xf>
    <xf numFmtId="165" fontId="0" fillId="3" borderId="8" xfId="0" applyNumberFormat="1" applyFill="1" applyBorder="1" applyAlignment="1">
      <alignment horizontal="left" vertical="center"/>
    </xf>
    <xf numFmtId="11" fontId="5" fillId="3" borderId="8" xfId="0" applyNumberFormat="1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167" fontId="5" fillId="3" borderId="10" xfId="0" applyNumberFormat="1" applyFont="1" applyFill="1" applyBorder="1" applyAlignment="1">
      <alignment horizontal="right" vertical="center"/>
    </xf>
    <xf numFmtId="167" fontId="5" fillId="3" borderId="17" xfId="0" applyNumberFormat="1" applyFont="1" applyFill="1" applyBorder="1" applyAlignment="1">
      <alignment horizontal="right" vertical="center"/>
    </xf>
    <xf numFmtId="168" fontId="0" fillId="3" borderId="10" xfId="0" applyNumberFormat="1" applyFont="1" applyFill="1" applyBorder="1" applyAlignment="1">
      <alignment horizontal="left" vertical="center"/>
    </xf>
    <xf numFmtId="168" fontId="0" fillId="3" borderId="17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7" fontId="5" fillId="3" borderId="19" xfId="0" applyNumberFormat="1" applyFont="1" applyFill="1" applyBorder="1" applyAlignment="1">
      <alignment horizontal="right" vertical="center"/>
    </xf>
    <xf numFmtId="167" fontId="5" fillId="3" borderId="12" xfId="0" applyNumberFormat="1" applyFont="1" applyFill="1" applyBorder="1" applyAlignment="1">
      <alignment horizontal="right" vertical="center"/>
    </xf>
    <xf numFmtId="168" fontId="0" fillId="3" borderId="19" xfId="0" applyNumberFormat="1" applyFont="1" applyFill="1" applyBorder="1" applyAlignment="1">
      <alignment horizontal="left" vertical="center"/>
    </xf>
    <xf numFmtId="168" fontId="0" fillId="3" borderId="12" xfId="0" applyNumberFormat="1" applyFont="1" applyFill="1" applyBorder="1" applyAlignment="1">
      <alignment horizontal="left" vertical="center"/>
    </xf>
    <xf numFmtId="167" fontId="5" fillId="3" borderId="8" xfId="0" applyNumberFormat="1" applyFont="1" applyFill="1" applyBorder="1" applyAlignment="1">
      <alignment horizontal="right" vertical="center"/>
    </xf>
    <xf numFmtId="168" fontId="0" fillId="3" borderId="8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ART&#205;CULOS%20PARA%20REVIEW/MANUSCRITO/Datos%20Microbiolog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cerevisiae (100µL) Antimic"/>
      <sheetName val="L.innocua (100µL) Antimic"/>
      <sheetName val="L.innocua Resp. Surf."/>
      <sheetName val="L.innocua Selected TRT"/>
      <sheetName val="L.innocua 550-&amp;600-12"/>
      <sheetName val="S.cerevisiae Final TRT"/>
      <sheetName val="L.innocua Final TRT"/>
    </sheetNames>
    <sheetDataSet>
      <sheetData sheetId="0" refreshError="1"/>
      <sheetData sheetId="1" refreshError="1"/>
      <sheetData sheetId="2">
        <row r="3">
          <cell r="N3">
            <v>72000000</v>
          </cell>
        </row>
        <row r="4">
          <cell r="N4">
            <v>57000000</v>
          </cell>
        </row>
        <row r="5">
          <cell r="N5">
            <v>63000000</v>
          </cell>
        </row>
        <row r="6">
          <cell r="N6">
            <v>54000000</v>
          </cell>
        </row>
        <row r="31">
          <cell r="N31">
            <v>36000000</v>
          </cell>
        </row>
        <row r="32">
          <cell r="N32">
            <v>47000000</v>
          </cell>
        </row>
        <row r="33">
          <cell r="N33">
            <v>31000000</v>
          </cell>
        </row>
        <row r="34">
          <cell r="N34">
            <v>38000000</v>
          </cell>
        </row>
        <row r="59">
          <cell r="N59">
            <v>36000000</v>
          </cell>
        </row>
        <row r="60">
          <cell r="N60">
            <v>39000000</v>
          </cell>
        </row>
        <row r="61">
          <cell r="N61">
            <v>40000000</v>
          </cell>
        </row>
        <row r="62">
          <cell r="N62">
            <v>45000000</v>
          </cell>
        </row>
        <row r="83">
          <cell r="N83">
            <v>64000000</v>
          </cell>
        </row>
        <row r="84">
          <cell r="N84">
            <v>48000000</v>
          </cell>
        </row>
        <row r="85">
          <cell r="N85">
            <v>67000000</v>
          </cell>
        </row>
        <row r="86">
          <cell r="N86">
            <v>72000000</v>
          </cell>
        </row>
      </sheetData>
      <sheetData sheetId="3">
        <row r="3">
          <cell r="N3">
            <v>67000000</v>
          </cell>
          <cell r="O3">
            <v>7.826074802700826</v>
          </cell>
        </row>
        <row r="4">
          <cell r="N4">
            <v>85000000</v>
          </cell>
          <cell r="O4">
            <v>7.9294189257142929</v>
          </cell>
        </row>
        <row r="5">
          <cell r="N5">
            <v>94000000</v>
          </cell>
          <cell r="O5">
            <v>7.9731278535996983</v>
          </cell>
        </row>
        <row r="6">
          <cell r="N6">
            <v>99000000</v>
          </cell>
          <cell r="O6">
            <v>7.9956351945975497</v>
          </cell>
        </row>
        <row r="7">
          <cell r="N7">
            <v>87000000</v>
          </cell>
          <cell r="O7">
            <v>7.9395192526186182</v>
          </cell>
        </row>
        <row r="8">
          <cell r="N8">
            <v>89000000</v>
          </cell>
          <cell r="O8">
            <v>7.9493900066449124</v>
          </cell>
        </row>
        <row r="37">
          <cell r="N37">
            <v>90000000</v>
          </cell>
          <cell r="O37">
            <v>7.9542425094393252</v>
          </cell>
        </row>
        <row r="38">
          <cell r="N38">
            <v>89000000</v>
          </cell>
          <cell r="O38">
            <v>7.9493900066449124</v>
          </cell>
        </row>
        <row r="39">
          <cell r="N39">
            <v>96000000</v>
          </cell>
          <cell r="O39">
            <v>7.982271233039568</v>
          </cell>
        </row>
        <row r="40">
          <cell r="N40">
            <v>104000000</v>
          </cell>
          <cell r="O40">
            <v>8.0170333392987807</v>
          </cell>
        </row>
        <row r="41">
          <cell r="N41">
            <v>90000000</v>
          </cell>
          <cell r="O41">
            <v>7.9542425094393252</v>
          </cell>
        </row>
        <row r="42">
          <cell r="N42">
            <v>99000000</v>
          </cell>
          <cell r="O42">
            <v>7.9956351945975497</v>
          </cell>
        </row>
        <row r="53">
          <cell r="N53">
            <v>9000000</v>
          </cell>
          <cell r="O53">
            <v>6.9542425094393252</v>
          </cell>
        </row>
        <row r="54">
          <cell r="N54">
            <v>12000000</v>
          </cell>
          <cell r="O54">
            <v>7.0791812460476251</v>
          </cell>
        </row>
        <row r="55">
          <cell r="N55">
            <v>10000000</v>
          </cell>
          <cell r="O55">
            <v>7</v>
          </cell>
        </row>
        <row r="56">
          <cell r="N56">
            <v>9000000</v>
          </cell>
          <cell r="O56">
            <v>6.9542425094393252</v>
          </cell>
        </row>
        <row r="57">
          <cell r="N57">
            <v>14000000</v>
          </cell>
          <cell r="O57">
            <v>7.1461280356782382</v>
          </cell>
        </row>
        <row r="58">
          <cell r="N58">
            <v>10000000</v>
          </cell>
          <cell r="O58">
            <v>7</v>
          </cell>
        </row>
        <row r="71">
          <cell r="N71">
            <v>15000000</v>
          </cell>
          <cell r="O71">
            <v>7.1760912590556813</v>
          </cell>
        </row>
        <row r="72">
          <cell r="N72">
            <v>23000000</v>
          </cell>
          <cell r="O72">
            <v>7.3617278360175931</v>
          </cell>
        </row>
        <row r="73">
          <cell r="N73">
            <v>14000000</v>
          </cell>
          <cell r="O73">
            <v>7.1461280356782382</v>
          </cell>
        </row>
        <row r="74">
          <cell r="N74">
            <v>13000000</v>
          </cell>
          <cell r="O74">
            <v>7.1139433523068369</v>
          </cell>
        </row>
        <row r="75">
          <cell r="N75">
            <v>11000000</v>
          </cell>
          <cell r="O75">
            <v>7.0413926851582254</v>
          </cell>
        </row>
        <row r="76">
          <cell r="N76">
            <v>13000000</v>
          </cell>
          <cell r="O76">
            <v>7.1139433523068369</v>
          </cell>
        </row>
        <row r="89">
          <cell r="N89">
            <v>20500000</v>
          </cell>
          <cell r="O89">
            <v>7.3117538610557542</v>
          </cell>
        </row>
        <row r="90">
          <cell r="N90">
            <v>19700000</v>
          </cell>
          <cell r="O90">
            <v>7.2944662261615933</v>
          </cell>
        </row>
        <row r="91">
          <cell r="N91">
            <v>20000000</v>
          </cell>
          <cell r="O91">
            <v>7.3010299956639813</v>
          </cell>
        </row>
        <row r="92">
          <cell r="N92">
            <v>17500000</v>
          </cell>
          <cell r="O92">
            <v>7.2430380486862944</v>
          </cell>
        </row>
        <row r="93">
          <cell r="N93">
            <v>13600000</v>
          </cell>
          <cell r="O93">
            <v>7.1335389083702179</v>
          </cell>
        </row>
        <row r="94">
          <cell r="N94">
            <v>17800000</v>
          </cell>
          <cell r="O94">
            <v>7.2504200023088936</v>
          </cell>
        </row>
      </sheetData>
      <sheetData sheetId="4">
        <row r="3">
          <cell r="N3">
            <v>67000000</v>
          </cell>
          <cell r="O3">
            <v>7.826074802700826</v>
          </cell>
        </row>
        <row r="4">
          <cell r="N4">
            <v>85000000</v>
          </cell>
          <cell r="O4">
            <v>7.9294189257142929</v>
          </cell>
        </row>
        <row r="5">
          <cell r="N5">
            <v>94000000</v>
          </cell>
          <cell r="O5">
            <v>7.9731278535996983</v>
          </cell>
        </row>
        <row r="6">
          <cell r="N6">
            <v>99000000</v>
          </cell>
          <cell r="O6">
            <v>7.9956351945975497</v>
          </cell>
        </row>
        <row r="7">
          <cell r="N7">
            <v>87000000</v>
          </cell>
          <cell r="O7">
            <v>7.9395192526186182</v>
          </cell>
        </row>
        <row r="8">
          <cell r="N8">
            <v>89000000</v>
          </cell>
          <cell r="O8">
            <v>7.9493900066449124</v>
          </cell>
        </row>
        <row r="24">
          <cell r="N24">
            <v>90000000</v>
          </cell>
          <cell r="O24">
            <v>7.9542425094393252</v>
          </cell>
        </row>
        <row r="25">
          <cell r="N25">
            <v>89000000</v>
          </cell>
          <cell r="O25">
            <v>7.9493900066449124</v>
          </cell>
        </row>
        <row r="26">
          <cell r="N26">
            <v>96000000</v>
          </cell>
          <cell r="O26">
            <v>7.982271233039568</v>
          </cell>
        </row>
        <row r="27">
          <cell r="N27">
            <v>104000000</v>
          </cell>
          <cell r="O27">
            <v>8.0170333392987807</v>
          </cell>
        </row>
        <row r="28">
          <cell r="N28">
            <v>90000000</v>
          </cell>
          <cell r="O28">
            <v>7.9542425094393252</v>
          </cell>
        </row>
        <row r="29">
          <cell r="N29">
            <v>99000000</v>
          </cell>
          <cell r="O29">
            <v>7.9956351945975497</v>
          </cell>
        </row>
        <row r="40">
          <cell r="N40">
            <v>9000000</v>
          </cell>
          <cell r="O40">
            <v>6.9542425094393252</v>
          </cell>
        </row>
        <row r="41">
          <cell r="N41">
            <v>12000000</v>
          </cell>
          <cell r="O41">
            <v>7.0791812460476251</v>
          </cell>
        </row>
        <row r="42">
          <cell r="N42">
            <v>10000000</v>
          </cell>
          <cell r="O42">
            <v>7</v>
          </cell>
        </row>
        <row r="43">
          <cell r="N43">
            <v>9000000</v>
          </cell>
          <cell r="O43">
            <v>6.9542425094393252</v>
          </cell>
        </row>
        <row r="44">
          <cell r="N44">
            <v>14000000</v>
          </cell>
          <cell r="O44">
            <v>7.1461280356782382</v>
          </cell>
        </row>
        <row r="45">
          <cell r="N45">
            <v>10000000</v>
          </cell>
          <cell r="O45">
            <v>7</v>
          </cell>
        </row>
        <row r="58">
          <cell r="N58">
            <v>15000000</v>
          </cell>
          <cell r="O58">
            <v>7.1760912590556813</v>
          </cell>
        </row>
        <row r="59">
          <cell r="N59">
            <v>23000000</v>
          </cell>
          <cell r="O59">
            <v>7.3617278360175931</v>
          </cell>
        </row>
        <row r="60">
          <cell r="N60">
            <v>14000000</v>
          </cell>
          <cell r="O60">
            <v>7.1461280356782382</v>
          </cell>
        </row>
        <row r="61">
          <cell r="N61">
            <v>13000000</v>
          </cell>
          <cell r="O61">
            <v>7.1139433523068369</v>
          </cell>
        </row>
        <row r="62">
          <cell r="N62">
            <v>11000000</v>
          </cell>
          <cell r="O62">
            <v>7.0413926851582254</v>
          </cell>
        </row>
        <row r="63">
          <cell r="N63">
            <v>13000000</v>
          </cell>
          <cell r="O63">
            <v>7.1139433523068369</v>
          </cell>
        </row>
        <row r="76">
          <cell r="N76">
            <v>20500000</v>
          </cell>
          <cell r="O76">
            <v>7.3117538610557542</v>
          </cell>
        </row>
        <row r="77">
          <cell r="N77">
            <v>19700000</v>
          </cell>
          <cell r="O77">
            <v>7.2944662261615933</v>
          </cell>
        </row>
        <row r="78">
          <cell r="N78">
            <v>20000000</v>
          </cell>
          <cell r="O78">
            <v>7.3010299956639813</v>
          </cell>
        </row>
        <row r="79">
          <cell r="N79">
            <v>17500000</v>
          </cell>
          <cell r="O79">
            <v>7.2430380486862944</v>
          </cell>
        </row>
        <row r="80">
          <cell r="N80">
            <v>13600000</v>
          </cell>
          <cell r="O80">
            <v>7.1335389083702179</v>
          </cell>
        </row>
        <row r="81">
          <cell r="N81">
            <v>17800000</v>
          </cell>
          <cell r="O81">
            <v>7.2504200023088936</v>
          </cell>
        </row>
        <row r="94">
          <cell r="N94">
            <v>32000000</v>
          </cell>
          <cell r="O94">
            <v>7.5051499783199063</v>
          </cell>
        </row>
        <row r="95">
          <cell r="N95">
            <v>34000000</v>
          </cell>
          <cell r="O95">
            <v>7.5314789170422554</v>
          </cell>
        </row>
        <row r="96">
          <cell r="N96">
            <v>30000000</v>
          </cell>
          <cell r="O96">
            <v>7.4771212547196626</v>
          </cell>
        </row>
        <row r="97">
          <cell r="N97">
            <v>44000000</v>
          </cell>
          <cell r="O97">
            <v>7.6434526764861879</v>
          </cell>
        </row>
        <row r="98">
          <cell r="N98">
            <v>36000000</v>
          </cell>
          <cell r="O98">
            <v>7.5563025007672868</v>
          </cell>
        </row>
        <row r="99">
          <cell r="N99">
            <v>32000000</v>
          </cell>
          <cell r="O99">
            <v>7.5051499783199063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0AE6-3443-4DFD-B03A-A32E1EBD9BF2}">
  <dimension ref="A1:AP106"/>
  <sheetViews>
    <sheetView topLeftCell="X36" zoomScaleNormal="100" workbookViewId="0">
      <selection activeCell="AO54" sqref="AO54"/>
    </sheetView>
  </sheetViews>
  <sheetFormatPr defaultRowHeight="14.25" x14ac:dyDescent="0.45"/>
  <cols>
    <col min="1" max="1" width="12.1328125" bestFit="1" customWidth="1"/>
    <col min="4" max="4" width="10.53125" bestFit="1" customWidth="1"/>
    <col min="6" max="12" width="8.86328125" style="134"/>
    <col min="13" max="13" width="8.86328125" style="138"/>
    <col min="14" max="14" width="10.53125" style="116" customWidth="1"/>
    <col min="15" max="15" width="10.53125" style="64" customWidth="1"/>
    <col min="16" max="16" width="8.86328125" style="137" customWidth="1"/>
    <col min="17" max="17" width="10.53125" style="1" bestFit="1" customWidth="1"/>
    <col min="20" max="20" width="11.6640625" customWidth="1"/>
    <col min="21" max="21" width="13.86328125" bestFit="1" customWidth="1"/>
    <col min="30" max="30" width="10" style="1" bestFit="1" customWidth="1"/>
    <col min="34" max="34" width="10" bestFit="1" customWidth="1"/>
    <col min="37" max="37" width="10" style="1" bestFit="1" customWidth="1"/>
    <col min="41" max="41" width="10" bestFit="1" customWidth="1"/>
  </cols>
  <sheetData>
    <row r="1" spans="1:42" ht="15" customHeight="1" x14ac:dyDescent="0.45">
      <c r="A1" s="276" t="s">
        <v>0</v>
      </c>
      <c r="B1" s="277" t="s">
        <v>1</v>
      </c>
      <c r="C1" s="277"/>
      <c r="D1" s="278" t="s">
        <v>2</v>
      </c>
      <c r="E1" s="278" t="s">
        <v>3</v>
      </c>
      <c r="F1" s="279" t="s">
        <v>4</v>
      </c>
      <c r="G1" s="279"/>
      <c r="H1" s="279"/>
      <c r="I1" s="279"/>
      <c r="J1" s="279"/>
      <c r="K1" s="279"/>
      <c r="L1" s="279"/>
      <c r="M1" s="279"/>
      <c r="N1" s="280" t="s">
        <v>5</v>
      </c>
      <c r="O1" s="281" t="s">
        <v>6</v>
      </c>
      <c r="P1" s="244" t="s">
        <v>7</v>
      </c>
      <c r="Q1" s="245"/>
      <c r="R1" s="244" t="s">
        <v>8</v>
      </c>
      <c r="S1" s="248"/>
      <c r="U1" s="276" t="s">
        <v>0</v>
      </c>
      <c r="V1" s="277" t="s">
        <v>1</v>
      </c>
      <c r="W1" s="277"/>
      <c r="X1" s="244" t="s">
        <v>7</v>
      </c>
      <c r="Y1" s="245"/>
      <c r="Z1" s="244" t="s">
        <v>8</v>
      </c>
      <c r="AA1" s="248"/>
      <c r="AD1" s="1" t="s">
        <v>10</v>
      </c>
      <c r="AE1" s="2" t="s">
        <v>1</v>
      </c>
      <c r="AF1" s="2"/>
      <c r="AK1" s="1" t="s">
        <v>11</v>
      </c>
      <c r="AL1" s="2" t="s">
        <v>1</v>
      </c>
      <c r="AM1" s="2"/>
    </row>
    <row r="2" spans="1:42" x14ac:dyDescent="0.45">
      <c r="A2" s="276"/>
      <c r="B2" s="3" t="s">
        <v>12</v>
      </c>
      <c r="C2" s="3" t="s">
        <v>13</v>
      </c>
      <c r="D2" s="278"/>
      <c r="E2" s="278"/>
      <c r="F2" s="4">
        <v>0</v>
      </c>
      <c r="G2" s="4">
        <v>1</v>
      </c>
      <c r="H2" s="4">
        <v>2</v>
      </c>
      <c r="I2" s="5">
        <v>3</v>
      </c>
      <c r="J2" s="4">
        <v>4</v>
      </c>
      <c r="K2" s="5">
        <v>5</v>
      </c>
      <c r="L2" s="5">
        <v>6</v>
      </c>
      <c r="M2" s="5">
        <v>7</v>
      </c>
      <c r="N2" s="280"/>
      <c r="O2" s="281"/>
      <c r="P2" s="246"/>
      <c r="Q2" s="247"/>
      <c r="R2" s="246"/>
      <c r="S2" s="249"/>
      <c r="U2" s="276"/>
      <c r="V2" s="3" t="s">
        <v>12</v>
      </c>
      <c r="W2" s="3" t="s">
        <v>13</v>
      </c>
      <c r="X2" s="246"/>
      <c r="Y2" s="247"/>
      <c r="Z2" s="246"/>
      <c r="AA2" s="249"/>
      <c r="AD2" s="6" t="s">
        <v>0</v>
      </c>
      <c r="AE2" s="3" t="s">
        <v>12</v>
      </c>
      <c r="AF2" s="3" t="s">
        <v>13</v>
      </c>
      <c r="AG2" s="7" t="s">
        <v>2</v>
      </c>
      <c r="AH2" s="8" t="s">
        <v>6</v>
      </c>
      <c r="AK2" s="6" t="s">
        <v>0</v>
      </c>
      <c r="AL2" s="3" t="s">
        <v>12</v>
      </c>
      <c r="AM2" s="3" t="s">
        <v>13</v>
      </c>
      <c r="AN2" s="7" t="s">
        <v>2</v>
      </c>
      <c r="AO2" s="8" t="s">
        <v>6</v>
      </c>
    </row>
    <row r="3" spans="1:42" x14ac:dyDescent="0.45">
      <c r="A3" s="356" t="s">
        <v>14</v>
      </c>
      <c r="B3" s="358">
        <v>0</v>
      </c>
      <c r="C3" s="358">
        <v>0</v>
      </c>
      <c r="D3" s="360">
        <v>1</v>
      </c>
      <c r="E3" s="9">
        <v>1</v>
      </c>
      <c r="F3" s="10"/>
      <c r="G3" s="10"/>
      <c r="H3" s="10"/>
      <c r="I3" s="11"/>
      <c r="J3" s="12"/>
      <c r="K3" s="12"/>
      <c r="L3" s="12">
        <v>72</v>
      </c>
      <c r="M3" s="13">
        <v>4</v>
      </c>
      <c r="N3" s="14">
        <f>(L3)*(10^(L$2))</f>
        <v>72000000</v>
      </c>
      <c r="O3" s="15"/>
      <c r="P3" s="362">
        <f>AVERAGE(N3:N6)</f>
        <v>61500000</v>
      </c>
      <c r="Q3" s="363">
        <f>_xlfn.STDEV.S(N3:N6)</f>
        <v>7937253.9331937721</v>
      </c>
      <c r="R3" s="364"/>
      <c r="S3" s="365"/>
      <c r="U3" s="16" t="str">
        <f>A3</f>
        <v>CONTROL</v>
      </c>
      <c r="V3" s="16"/>
      <c r="W3" s="16"/>
      <c r="X3" s="17">
        <f>P3</f>
        <v>61500000</v>
      </c>
      <c r="Y3" s="18">
        <f>Q3</f>
        <v>7937253.9331937721</v>
      </c>
      <c r="Z3" s="16"/>
      <c r="AA3" s="16"/>
      <c r="AD3" s="1" t="str">
        <f>CONCATENATE(AE3,"-",AF3,"-",AI3)</f>
        <v>500-11.3-1</v>
      </c>
      <c r="AE3" s="19">
        <v>500</v>
      </c>
      <c r="AF3" s="19">
        <v>11.3</v>
      </c>
      <c r="AG3" s="19">
        <v>1</v>
      </c>
      <c r="AH3" s="20">
        <v>-3.5010733858451908</v>
      </c>
      <c r="AI3" s="19">
        <v>1</v>
      </c>
      <c r="AK3" s="1" t="str">
        <f>CONCATENATE(AL3,"-",AM3,"-",AP3)</f>
        <v>500-11.3-1</v>
      </c>
      <c r="AL3" s="19">
        <v>500</v>
      </c>
      <c r="AM3" s="19">
        <v>11.3</v>
      </c>
      <c r="AN3" s="19">
        <v>1</v>
      </c>
      <c r="AO3" s="20">
        <v>-3.5010733858451908</v>
      </c>
      <c r="AP3" s="19">
        <v>1</v>
      </c>
    </row>
    <row r="4" spans="1:42" x14ac:dyDescent="0.45">
      <c r="A4" s="356"/>
      <c r="B4" s="358"/>
      <c r="C4" s="358"/>
      <c r="D4" s="361"/>
      <c r="E4" s="21">
        <v>2</v>
      </c>
      <c r="F4" s="10"/>
      <c r="G4" s="10"/>
      <c r="H4" s="10"/>
      <c r="I4" s="11"/>
      <c r="J4" s="12"/>
      <c r="K4" s="12"/>
      <c r="L4" s="12">
        <v>57</v>
      </c>
      <c r="M4" s="13">
        <v>6</v>
      </c>
      <c r="N4" s="14">
        <f t="shared" ref="N4:N6" si="0">(L4)*(10^(L$2))</f>
        <v>57000000</v>
      </c>
      <c r="O4" s="15"/>
      <c r="P4" s="298"/>
      <c r="Q4" s="300"/>
      <c r="R4" s="302"/>
      <c r="S4" s="304"/>
      <c r="U4" s="16" t="str">
        <f>A31</f>
        <v>CONTROL</v>
      </c>
      <c r="V4" s="16"/>
      <c r="W4" s="16"/>
      <c r="X4" s="17">
        <f>P31</f>
        <v>38000000</v>
      </c>
      <c r="Y4" s="18">
        <f>Q31</f>
        <v>6683312.5519211404</v>
      </c>
      <c r="Z4" s="16"/>
      <c r="AA4" s="16"/>
      <c r="AD4" s="1" t="str">
        <f>AD3</f>
        <v>500-11.3-1</v>
      </c>
      <c r="AE4" s="19">
        <f>AE3</f>
        <v>500</v>
      </c>
      <c r="AF4" s="19">
        <f>AF3</f>
        <v>11.3</v>
      </c>
      <c r="AG4" s="19">
        <f>AG3</f>
        <v>1</v>
      </c>
      <c r="AH4" s="20">
        <v>-3.4328492585822938</v>
      </c>
      <c r="AK4" s="1" t="str">
        <f>AK3</f>
        <v>500-11.3-1</v>
      </c>
      <c r="AL4" s="19">
        <f>AL3</f>
        <v>500</v>
      </c>
      <c r="AM4" s="19">
        <f>AM3</f>
        <v>11.3</v>
      </c>
      <c r="AN4" s="19">
        <f>AN3</f>
        <v>1</v>
      </c>
      <c r="AO4" s="20">
        <v>-3.4328492585822938</v>
      </c>
    </row>
    <row r="5" spans="1:42" x14ac:dyDescent="0.45">
      <c r="A5" s="356"/>
      <c r="B5" s="358"/>
      <c r="C5" s="358"/>
      <c r="D5" s="350">
        <v>2</v>
      </c>
      <c r="E5" s="21">
        <v>1</v>
      </c>
      <c r="F5" s="10"/>
      <c r="G5" s="10"/>
      <c r="H5" s="10"/>
      <c r="I5" s="11"/>
      <c r="J5" s="12"/>
      <c r="K5" s="12"/>
      <c r="L5" s="12">
        <v>63</v>
      </c>
      <c r="M5" s="13">
        <v>7</v>
      </c>
      <c r="N5" s="14">
        <f t="shared" si="0"/>
        <v>63000000</v>
      </c>
      <c r="O5" s="15"/>
      <c r="P5" s="298"/>
      <c r="Q5" s="300"/>
      <c r="R5" s="302"/>
      <c r="S5" s="304"/>
      <c r="U5" s="16" t="str">
        <f>A59</f>
        <v>CONTROL</v>
      </c>
      <c r="V5" s="16"/>
      <c r="W5" s="16"/>
      <c r="X5" s="17">
        <f>P59</f>
        <v>40000000</v>
      </c>
      <c r="Y5" s="18">
        <f>Q59</f>
        <v>3741657.3867739416</v>
      </c>
      <c r="Z5" s="16"/>
      <c r="AA5" s="16"/>
      <c r="AD5" s="1" t="str">
        <f t="shared" ref="AD5:AF6" si="1">AD4</f>
        <v>500-11.3-1</v>
      </c>
      <c r="AE5" s="19">
        <f t="shared" si="1"/>
        <v>500</v>
      </c>
      <c r="AF5" s="19">
        <f t="shared" si="1"/>
        <v>11.3</v>
      </c>
      <c r="AG5" s="19">
        <v>2</v>
      </c>
      <c r="AH5" s="20">
        <v>-3.3689193672856588</v>
      </c>
      <c r="AK5" s="1" t="str">
        <f t="shared" ref="AK5:AM6" si="2">AK4</f>
        <v>500-11.3-1</v>
      </c>
      <c r="AL5" s="19">
        <f t="shared" si="2"/>
        <v>500</v>
      </c>
      <c r="AM5" s="19">
        <f t="shared" si="2"/>
        <v>11.3</v>
      </c>
      <c r="AN5" s="19">
        <v>2</v>
      </c>
      <c r="AO5" s="20">
        <v>-3.3689193672856588</v>
      </c>
    </row>
    <row r="6" spans="1:42" ht="14.65" thickBot="1" x14ac:dyDescent="0.5">
      <c r="A6" s="357"/>
      <c r="B6" s="359"/>
      <c r="C6" s="359"/>
      <c r="D6" s="297"/>
      <c r="E6" s="22">
        <v>2</v>
      </c>
      <c r="F6" s="23"/>
      <c r="G6" s="23"/>
      <c r="H6" s="23"/>
      <c r="I6" s="24"/>
      <c r="J6" s="25"/>
      <c r="K6" s="25"/>
      <c r="L6" s="25">
        <v>54</v>
      </c>
      <c r="M6" s="26">
        <v>4</v>
      </c>
      <c r="N6" s="27">
        <f t="shared" si="0"/>
        <v>54000000</v>
      </c>
      <c r="O6" s="28"/>
      <c r="P6" s="299"/>
      <c r="Q6" s="301"/>
      <c r="R6" s="303"/>
      <c r="S6" s="305"/>
      <c r="U6" s="16" t="str">
        <f>A83</f>
        <v>CONTROL</v>
      </c>
      <c r="V6" s="16"/>
      <c r="W6" s="16"/>
      <c r="X6" s="17">
        <f>P83</f>
        <v>62750000</v>
      </c>
      <c r="Y6" s="18">
        <f>Q83</f>
        <v>10372238.588334408</v>
      </c>
      <c r="Z6" s="16"/>
      <c r="AA6" s="16"/>
      <c r="AB6" s="29"/>
      <c r="AC6" s="30"/>
      <c r="AD6" s="1" t="str">
        <f t="shared" si="1"/>
        <v>500-11.3-1</v>
      </c>
      <c r="AE6" s="19">
        <f t="shared" si="1"/>
        <v>500</v>
      </c>
      <c r="AF6" s="19">
        <f t="shared" si="1"/>
        <v>11.3</v>
      </c>
      <c r="AG6" s="19">
        <f>AG5</f>
        <v>2</v>
      </c>
      <c r="AH6" s="20">
        <v>-3.2716792178254424</v>
      </c>
      <c r="AK6" s="1" t="str">
        <f t="shared" si="2"/>
        <v>500-11.3-1</v>
      </c>
      <c r="AL6" s="19">
        <f t="shared" si="2"/>
        <v>500</v>
      </c>
      <c r="AM6" s="19">
        <f t="shared" si="2"/>
        <v>11.3</v>
      </c>
      <c r="AN6" s="19">
        <f>AN5</f>
        <v>2</v>
      </c>
      <c r="AO6" s="20">
        <v>-3.2716792178254424</v>
      </c>
    </row>
    <row r="7" spans="1:42" ht="14.65" thickTop="1" x14ac:dyDescent="0.45">
      <c r="A7" s="351" t="s">
        <v>15</v>
      </c>
      <c r="B7" s="354">
        <v>500</v>
      </c>
      <c r="C7" s="354">
        <v>11.3</v>
      </c>
      <c r="D7" s="355">
        <v>1</v>
      </c>
      <c r="E7" s="31">
        <v>1</v>
      </c>
      <c r="F7" s="32"/>
      <c r="G7" s="32"/>
      <c r="H7" s="32">
        <v>194</v>
      </c>
      <c r="I7" s="32">
        <v>76</v>
      </c>
      <c r="J7" s="32"/>
      <c r="K7" s="33"/>
      <c r="L7" s="33"/>
      <c r="M7" s="33"/>
      <c r="N7" s="34">
        <f>(H7)*(10^(H$2))</f>
        <v>19400</v>
      </c>
      <c r="O7" s="35">
        <f t="shared" ref="O7:O30" si="3">LOG10(N7/P$3)</f>
        <v>-3.5010733858451908</v>
      </c>
      <c r="P7" s="335">
        <f>AVERAGE(N7:N10)</f>
        <v>25325</v>
      </c>
      <c r="Q7" s="319">
        <f>_xlfn.STDEV.S(N7:N10)</f>
        <v>5782.9490746504071</v>
      </c>
      <c r="R7" s="270">
        <f>AVERAGE(O7:O10)</f>
        <v>-3.3936303073846461</v>
      </c>
      <c r="S7" s="272">
        <f>_xlfn.STDEV.S(O7:O10)</f>
        <v>9.7578754599169634E-2</v>
      </c>
      <c r="U7" s="36" t="str">
        <f>A95</f>
        <v>INOCULUM</v>
      </c>
      <c r="V7" s="37"/>
      <c r="W7" s="37"/>
      <c r="X7" s="38">
        <f>P95</f>
        <v>5325000000</v>
      </c>
      <c r="Y7" s="39">
        <f>Q95</f>
        <v>689806736.21916258</v>
      </c>
      <c r="Z7" s="40"/>
      <c r="AA7" s="41"/>
      <c r="AD7" s="1" t="str">
        <f t="shared" ref="AD7:AD67" si="4">CONCATENATE(AE7,"-",AF7)</f>
        <v>570-8.7</v>
      </c>
      <c r="AE7" s="19">
        <v>570</v>
      </c>
      <c r="AF7" s="19">
        <v>8.6999999999999993</v>
      </c>
      <c r="AG7" s="19">
        <v>1</v>
      </c>
      <c r="AH7" s="20">
        <v>-5.6127838567197355</v>
      </c>
      <c r="AK7" s="1" t="str">
        <f t="shared" ref="AK7" si="5">CONCATENATE(AL7,"-",AM7)</f>
        <v>570-8.7</v>
      </c>
      <c r="AL7" s="19">
        <v>570</v>
      </c>
      <c r="AM7" s="19">
        <v>8.6999999999999993</v>
      </c>
      <c r="AN7" s="19">
        <v>1</v>
      </c>
      <c r="AO7" s="20">
        <v>-5.6127838567197355</v>
      </c>
    </row>
    <row r="8" spans="1:42" x14ac:dyDescent="0.45">
      <c r="A8" s="352"/>
      <c r="B8" s="342"/>
      <c r="C8" s="342"/>
      <c r="D8" s="344"/>
      <c r="E8" s="42">
        <v>2</v>
      </c>
      <c r="F8" s="43"/>
      <c r="G8" s="43"/>
      <c r="H8" s="43">
        <v>227</v>
      </c>
      <c r="I8" s="43">
        <v>67</v>
      </c>
      <c r="J8" s="43"/>
      <c r="K8" s="44"/>
      <c r="L8" s="44"/>
      <c r="M8" s="44"/>
      <c r="N8" s="45">
        <f t="shared" ref="N8:N10" si="6">(H8)*(10^(H$2))</f>
        <v>22700</v>
      </c>
      <c r="O8" s="35">
        <f t="shared" si="3"/>
        <v>-3.4328492585822938</v>
      </c>
      <c r="P8" s="348"/>
      <c r="Q8" s="290"/>
      <c r="R8" s="270"/>
      <c r="S8" s="272"/>
      <c r="U8" t="str">
        <f>A39</f>
        <v>430, 8.7</v>
      </c>
      <c r="V8" s="19">
        <f>B39</f>
        <v>430</v>
      </c>
      <c r="W8" s="19">
        <f>C39</f>
        <v>8.6999999999999993</v>
      </c>
      <c r="X8" s="46">
        <f>P39</f>
        <v>15000000</v>
      </c>
      <c r="Y8" s="47">
        <f>Q39</f>
        <v>816496.580927726</v>
      </c>
      <c r="Z8" s="48">
        <f>R39</f>
        <v>-0.40417596250542881</v>
      </c>
      <c r="AA8" s="49">
        <f>S39</f>
        <v>2.3681698485528254E-2</v>
      </c>
      <c r="AD8" s="1" t="str">
        <f>AD7</f>
        <v>570-8.7</v>
      </c>
      <c r="AE8" s="19">
        <f>AE7</f>
        <v>570</v>
      </c>
      <c r="AF8" s="19">
        <f>AF7</f>
        <v>8.6999999999999993</v>
      </c>
      <c r="AG8" s="19">
        <f>AG7</f>
        <v>1</v>
      </c>
      <c r="AH8" s="20">
        <v>-5.5584261943971427</v>
      </c>
      <c r="AK8" s="1" t="str">
        <f>AK7</f>
        <v>570-8.7</v>
      </c>
      <c r="AL8" s="19">
        <f>AL7</f>
        <v>570</v>
      </c>
      <c r="AM8" s="19">
        <f>AM7</f>
        <v>8.6999999999999993</v>
      </c>
      <c r="AN8" s="19">
        <f>AN7</f>
        <v>1</v>
      </c>
      <c r="AO8" s="20">
        <v>-5.5584261943971427</v>
      </c>
    </row>
    <row r="9" spans="1:42" x14ac:dyDescent="0.45">
      <c r="A9" s="352"/>
      <c r="B9" s="342"/>
      <c r="C9" s="342"/>
      <c r="D9" s="336">
        <v>2</v>
      </c>
      <c r="E9" s="42">
        <v>1</v>
      </c>
      <c r="F9" s="43"/>
      <c r="G9" s="43"/>
      <c r="H9" s="43">
        <v>263</v>
      </c>
      <c r="I9" s="43">
        <v>74</v>
      </c>
      <c r="J9" s="43"/>
      <c r="K9" s="44"/>
      <c r="L9" s="44"/>
      <c r="M9" s="44"/>
      <c r="N9" s="45">
        <f t="shared" si="6"/>
        <v>26300</v>
      </c>
      <c r="O9" s="50">
        <f t="shared" si="3"/>
        <v>-3.3689193672856588</v>
      </c>
      <c r="P9" s="348"/>
      <c r="Q9" s="290"/>
      <c r="R9" s="270"/>
      <c r="S9" s="272"/>
      <c r="U9" t="str">
        <f>A11</f>
        <v>570, 8.7</v>
      </c>
      <c r="V9" s="19">
        <f>B11</f>
        <v>570</v>
      </c>
      <c r="W9" s="19">
        <f>C11</f>
        <v>8.6999999999999993</v>
      </c>
      <c r="X9" s="46">
        <f>P11</f>
        <v>192.5</v>
      </c>
      <c r="Y9" s="47">
        <f>Q11</f>
        <v>47.871355387816905</v>
      </c>
      <c r="Z9" s="48">
        <f>R11</f>
        <v>-5.5138083334360157</v>
      </c>
      <c r="AA9" s="239">
        <f>S11</f>
        <v>0.10226492957721617</v>
      </c>
      <c r="AD9" s="1" t="str">
        <f t="shared" ref="AD9:AF10" si="7">AD8</f>
        <v>570-8.7</v>
      </c>
      <c r="AE9" s="19">
        <f t="shared" si="7"/>
        <v>570</v>
      </c>
      <c r="AF9" s="19">
        <f t="shared" si="7"/>
        <v>8.6999999999999993</v>
      </c>
      <c r="AG9" s="19">
        <v>2</v>
      </c>
      <c r="AH9" s="20">
        <v>-5.5101215148225879</v>
      </c>
      <c r="AK9" s="1" t="str">
        <f t="shared" ref="AK9:AM10" si="8">AK8</f>
        <v>570-8.7</v>
      </c>
      <c r="AL9" s="19">
        <f t="shared" si="8"/>
        <v>570</v>
      </c>
      <c r="AM9" s="19">
        <f t="shared" si="8"/>
        <v>8.6999999999999993</v>
      </c>
      <c r="AN9" s="19">
        <v>2</v>
      </c>
      <c r="AO9" s="20">
        <v>-5.5101215148225879</v>
      </c>
    </row>
    <row r="10" spans="1:42" ht="14.65" thickBot="1" x14ac:dyDescent="0.5">
      <c r="A10" s="353"/>
      <c r="B10" s="346"/>
      <c r="C10" s="346"/>
      <c r="D10" s="338"/>
      <c r="E10" s="51">
        <v>2</v>
      </c>
      <c r="F10" s="52"/>
      <c r="G10" s="52"/>
      <c r="H10" s="52">
        <v>329</v>
      </c>
      <c r="I10" s="52">
        <v>43</v>
      </c>
      <c r="J10" s="52"/>
      <c r="K10" s="53"/>
      <c r="L10" s="53"/>
      <c r="M10" s="53"/>
      <c r="N10" s="54">
        <f t="shared" si="6"/>
        <v>32900</v>
      </c>
      <c r="O10" s="55">
        <f t="shared" si="3"/>
        <v>-3.2716792178254424</v>
      </c>
      <c r="P10" s="349"/>
      <c r="Q10" s="291"/>
      <c r="R10" s="271"/>
      <c r="S10" s="273"/>
      <c r="U10" t="str">
        <f>A15</f>
        <v>430, 13.8</v>
      </c>
      <c r="V10" s="19">
        <f>B15</f>
        <v>430</v>
      </c>
      <c r="W10" s="19">
        <f>C15</f>
        <v>13.8</v>
      </c>
      <c r="X10" s="46">
        <f>P15</f>
        <v>22750000</v>
      </c>
      <c r="Y10" s="47">
        <f>Q15</f>
        <v>3862210.0754188225</v>
      </c>
      <c r="Z10" s="48">
        <f>R15</f>
        <v>-0.43641042501377664</v>
      </c>
      <c r="AA10" s="239">
        <f>S15</f>
        <v>7.1649013373106279E-2</v>
      </c>
      <c r="AD10" s="1" t="str">
        <f t="shared" si="7"/>
        <v>570-8.7</v>
      </c>
      <c r="AE10" s="19">
        <f t="shared" si="7"/>
        <v>570</v>
      </c>
      <c r="AF10" s="19">
        <f t="shared" si="7"/>
        <v>8.6999999999999993</v>
      </c>
      <c r="AG10" s="19">
        <f>AG9</f>
        <v>2</v>
      </c>
      <c r="AH10" s="20">
        <v>-5.3739017678045986</v>
      </c>
      <c r="AK10" s="1" t="str">
        <f t="shared" si="8"/>
        <v>570-8.7</v>
      </c>
      <c r="AL10" s="19">
        <f t="shared" si="8"/>
        <v>570</v>
      </c>
      <c r="AM10" s="19">
        <f t="shared" si="8"/>
        <v>8.6999999999999993</v>
      </c>
      <c r="AN10" s="19">
        <f>AN9</f>
        <v>2</v>
      </c>
      <c r="AO10" s="20">
        <v>-5.3739017678045986</v>
      </c>
    </row>
    <row r="11" spans="1:42" x14ac:dyDescent="0.45">
      <c r="A11" s="339" t="s">
        <v>16</v>
      </c>
      <c r="B11" s="337">
        <v>570</v>
      </c>
      <c r="C11" s="337">
        <v>8.6999999999999993</v>
      </c>
      <c r="D11" s="343">
        <v>1</v>
      </c>
      <c r="E11" s="56">
        <v>1</v>
      </c>
      <c r="F11" s="57"/>
      <c r="G11" s="58">
        <v>15</v>
      </c>
      <c r="H11" s="58"/>
      <c r="I11" s="58">
        <v>1</v>
      </c>
      <c r="J11" s="58"/>
      <c r="K11" s="59">
        <v>0</v>
      </c>
      <c r="L11" s="60"/>
      <c r="M11" s="60"/>
      <c r="N11" s="45">
        <f>(G11)*(10^(G$2))</f>
        <v>150</v>
      </c>
      <c r="O11" s="35">
        <f t="shared" si="3"/>
        <v>-5.6127838567197355</v>
      </c>
      <c r="P11" s="330">
        <f>AVERAGE(N11:N14)</f>
        <v>192.5</v>
      </c>
      <c r="Q11" s="306">
        <f>_xlfn.STDEV.S(N11:N14)</f>
        <v>47.871355387816905</v>
      </c>
      <c r="R11" s="270">
        <f>AVERAGE(O11:O14)</f>
        <v>-5.5138083334360157</v>
      </c>
      <c r="S11" s="272">
        <f>_xlfn.STDEV.S(O11:O14)</f>
        <v>0.10226492957721617</v>
      </c>
      <c r="U11" s="61" t="str">
        <f>A75</f>
        <v>570, 13.8</v>
      </c>
      <c r="V11" s="19">
        <f>B75</f>
        <v>570</v>
      </c>
      <c r="W11" s="19">
        <f>C75</f>
        <v>13.8</v>
      </c>
      <c r="X11" s="46">
        <f>P75</f>
        <v>567.5</v>
      </c>
      <c r="Y11" s="47">
        <f>Q75</f>
        <v>386.55530005420957</v>
      </c>
      <c r="Z11" s="48">
        <f>R75</f>
        <v>-4.9646297176822989</v>
      </c>
      <c r="AA11" s="239">
        <f>S75</f>
        <v>0.41123840545991991</v>
      </c>
      <c r="AD11" s="1" t="str">
        <f t="shared" si="4"/>
        <v>430-13.8</v>
      </c>
      <c r="AE11" s="19">
        <v>430</v>
      </c>
      <c r="AF11" s="19">
        <v>13.8</v>
      </c>
      <c r="AG11" s="19">
        <v>1</v>
      </c>
      <c r="AH11" s="20">
        <v>-0.34171708443319754</v>
      </c>
      <c r="AK11" s="1" t="str">
        <f t="shared" ref="AK11" si="9">CONCATENATE(AL11,"-",AM11)</f>
        <v>430-13.8</v>
      </c>
      <c r="AL11" s="19">
        <v>430</v>
      </c>
      <c r="AM11" s="19">
        <v>13.8</v>
      </c>
      <c r="AN11" s="19">
        <v>1</v>
      </c>
      <c r="AO11" s="20">
        <v>-0.34171708443319754</v>
      </c>
    </row>
    <row r="12" spans="1:42" x14ac:dyDescent="0.45">
      <c r="A12" s="340"/>
      <c r="B12" s="342"/>
      <c r="C12" s="342"/>
      <c r="D12" s="344"/>
      <c r="E12" s="42">
        <v>2</v>
      </c>
      <c r="F12" s="43"/>
      <c r="G12" s="62">
        <v>17</v>
      </c>
      <c r="H12" s="62"/>
      <c r="I12" s="62">
        <v>2</v>
      </c>
      <c r="J12" s="62"/>
      <c r="K12" s="44">
        <v>0</v>
      </c>
      <c r="L12" s="44"/>
      <c r="M12" s="44"/>
      <c r="N12" s="45">
        <f t="shared" ref="N12:N14" si="10">(G12)*(10^(G$2))</f>
        <v>170</v>
      </c>
      <c r="O12" s="35">
        <f t="shared" si="3"/>
        <v>-5.5584261943971427</v>
      </c>
      <c r="P12" s="348"/>
      <c r="Q12" s="290"/>
      <c r="R12" s="270"/>
      <c r="S12" s="272"/>
      <c r="U12" s="63" t="str">
        <f>A7</f>
        <v>500, 11.3(1)</v>
      </c>
      <c r="V12" s="19">
        <f>B7</f>
        <v>500</v>
      </c>
      <c r="W12" s="19">
        <f>C7</f>
        <v>11.3</v>
      </c>
      <c r="X12" s="46">
        <f>P7</f>
        <v>25325</v>
      </c>
      <c r="Y12" s="47">
        <f>Q7</f>
        <v>5782.9490746504071</v>
      </c>
      <c r="Z12" s="48">
        <f>R7</f>
        <v>-3.3936303073846461</v>
      </c>
      <c r="AA12" s="239">
        <f>S7</f>
        <v>9.7578754599169634E-2</v>
      </c>
      <c r="AD12" s="1" t="str">
        <f>AD11</f>
        <v>430-13.8</v>
      </c>
      <c r="AE12" s="19">
        <f>AE11</f>
        <v>430</v>
      </c>
      <c r="AF12" s="19">
        <f>AF11</f>
        <v>13.8</v>
      </c>
      <c r="AG12" s="19">
        <f>AG11</f>
        <v>1</v>
      </c>
      <c r="AH12" s="20">
        <v>-0.42714727975782391</v>
      </c>
      <c r="AK12" s="1" t="str">
        <f>AK11</f>
        <v>430-13.8</v>
      </c>
      <c r="AL12" s="19">
        <f>AL11</f>
        <v>430</v>
      </c>
      <c r="AM12" s="19">
        <f>AM11</f>
        <v>13.8</v>
      </c>
      <c r="AN12" s="19">
        <f>AN11</f>
        <v>1</v>
      </c>
      <c r="AO12" s="20">
        <v>-0.42714727975782391</v>
      </c>
    </row>
    <row r="13" spans="1:42" x14ac:dyDescent="0.45">
      <c r="A13" s="340"/>
      <c r="B13" s="342"/>
      <c r="C13" s="342"/>
      <c r="D13" s="336">
        <v>2</v>
      </c>
      <c r="E13" s="42">
        <v>1</v>
      </c>
      <c r="F13" s="43"/>
      <c r="G13" s="62">
        <v>19</v>
      </c>
      <c r="H13" s="62"/>
      <c r="I13" s="62">
        <v>1</v>
      </c>
      <c r="J13" s="62"/>
      <c r="K13" s="44">
        <v>0</v>
      </c>
      <c r="L13" s="44"/>
      <c r="M13" s="44"/>
      <c r="N13" s="45">
        <f t="shared" si="10"/>
        <v>190</v>
      </c>
      <c r="O13" s="50">
        <f t="shared" si="3"/>
        <v>-5.5101215148225879</v>
      </c>
      <c r="P13" s="348"/>
      <c r="Q13" s="290"/>
      <c r="R13" s="270"/>
      <c r="S13" s="272"/>
      <c r="U13" t="str">
        <f>A35</f>
        <v>500, 11.3(2)</v>
      </c>
      <c r="V13" s="19">
        <f>B35</f>
        <v>500</v>
      </c>
      <c r="W13" s="19">
        <f>C35</f>
        <v>11.3</v>
      </c>
      <c r="X13" s="46">
        <f>P35</f>
        <v>13125</v>
      </c>
      <c r="Y13" s="47">
        <f>Q35</f>
        <v>6690.4783087608912</v>
      </c>
      <c r="Z13" s="48">
        <f>R35</f>
        <v>-3.5069062897564596</v>
      </c>
      <c r="AA13" s="239">
        <f>S35</f>
        <v>0.23481296155215628</v>
      </c>
      <c r="AD13" s="1" t="str">
        <f t="shared" ref="AD13:AF14" si="11">AD12</f>
        <v>430-13.8</v>
      </c>
      <c r="AE13" s="19">
        <f t="shared" si="11"/>
        <v>430</v>
      </c>
      <c r="AF13" s="19">
        <f t="shared" si="11"/>
        <v>13.8</v>
      </c>
      <c r="AG13" s="19">
        <v>2</v>
      </c>
      <c r="AH13" s="20">
        <v>-0.46665582104149744</v>
      </c>
      <c r="AI13" s="64">
        <f>1/60</f>
        <v>1.6666666666666666E-2</v>
      </c>
      <c r="AK13" s="1" t="str">
        <f t="shared" ref="AK13:AM14" si="12">AK12</f>
        <v>430-13.8</v>
      </c>
      <c r="AL13" s="19">
        <f t="shared" si="12"/>
        <v>430</v>
      </c>
      <c r="AM13" s="19">
        <f t="shared" si="12"/>
        <v>13.8</v>
      </c>
      <c r="AN13" s="19">
        <v>2</v>
      </c>
      <c r="AO13" s="20">
        <v>-0.46665582104149744</v>
      </c>
    </row>
    <row r="14" spans="1:42" ht="14.65" thickBot="1" x14ac:dyDescent="0.5">
      <c r="A14" s="341"/>
      <c r="B14" s="346"/>
      <c r="C14" s="346"/>
      <c r="D14" s="338"/>
      <c r="E14" s="51">
        <v>2</v>
      </c>
      <c r="F14" s="52"/>
      <c r="G14" s="65">
        <v>26</v>
      </c>
      <c r="H14" s="65"/>
      <c r="I14" s="65">
        <v>0</v>
      </c>
      <c r="J14" s="65"/>
      <c r="K14" s="53">
        <v>0</v>
      </c>
      <c r="L14" s="53"/>
      <c r="M14" s="53"/>
      <c r="N14" s="66">
        <f t="shared" si="10"/>
        <v>260</v>
      </c>
      <c r="O14" s="55">
        <f t="shared" si="3"/>
        <v>-5.3739017678045986</v>
      </c>
      <c r="P14" s="349"/>
      <c r="Q14" s="291"/>
      <c r="R14" s="271"/>
      <c r="S14" s="273"/>
      <c r="U14" s="1" t="str">
        <f>A63</f>
        <v>500, 11.3(3)</v>
      </c>
      <c r="V14" s="19">
        <f>B63</f>
        <v>500</v>
      </c>
      <c r="W14" s="19">
        <f>C63</f>
        <v>11.3</v>
      </c>
      <c r="X14" s="46">
        <f>P63</f>
        <v>17825</v>
      </c>
      <c r="Y14" s="47">
        <f>Q63</f>
        <v>8132.8039445199956</v>
      </c>
      <c r="Z14" s="48">
        <f>R63</f>
        <v>-3.3895721897495572</v>
      </c>
      <c r="AA14" s="239">
        <f>S63</f>
        <v>0.21729783590755941</v>
      </c>
      <c r="AD14" s="1" t="str">
        <f t="shared" si="11"/>
        <v>430-13.8</v>
      </c>
      <c r="AE14" s="19">
        <f t="shared" si="11"/>
        <v>430</v>
      </c>
      <c r="AF14" s="19">
        <f t="shared" si="11"/>
        <v>13.8</v>
      </c>
      <c r="AG14" s="19">
        <f>AG13</f>
        <v>2</v>
      </c>
      <c r="AH14" s="20">
        <v>-0.51012151482258772</v>
      </c>
      <c r="AK14" s="1" t="str">
        <f t="shared" si="12"/>
        <v>430-13.8</v>
      </c>
      <c r="AL14" s="19">
        <f t="shared" si="12"/>
        <v>430</v>
      </c>
      <c r="AM14" s="19">
        <f t="shared" si="12"/>
        <v>13.8</v>
      </c>
      <c r="AN14" s="19">
        <f>AN13</f>
        <v>2</v>
      </c>
      <c r="AO14" s="20">
        <v>-0.51012151482258772</v>
      </c>
    </row>
    <row r="15" spans="1:42" x14ac:dyDescent="0.45">
      <c r="A15" s="339" t="s">
        <v>17</v>
      </c>
      <c r="B15" s="345">
        <v>430</v>
      </c>
      <c r="C15" s="345">
        <v>13.8</v>
      </c>
      <c r="D15" s="347">
        <v>1</v>
      </c>
      <c r="E15" s="67">
        <v>1</v>
      </c>
      <c r="F15" s="68"/>
      <c r="G15" s="68"/>
      <c r="H15" s="68" t="s">
        <v>18</v>
      </c>
      <c r="I15" s="68"/>
      <c r="J15" s="68" t="s">
        <v>18</v>
      </c>
      <c r="K15" s="59"/>
      <c r="L15" s="59">
        <v>28</v>
      </c>
      <c r="M15" s="59"/>
      <c r="N15" s="69">
        <f>(L15)*(10^(L$2))</f>
        <v>28000000</v>
      </c>
      <c r="O15" s="35">
        <f t="shared" si="3"/>
        <v>-0.34171708443319754</v>
      </c>
      <c r="P15" s="329">
        <f>AVERAGE(N15:N18)</f>
        <v>22750000</v>
      </c>
      <c r="Q15" s="306">
        <f>_xlfn.STDEV.S(N15:N18)</f>
        <v>3862210.0754188225</v>
      </c>
      <c r="R15" s="292">
        <f>AVERAGE(O15:O18)</f>
        <v>-0.43641042501377664</v>
      </c>
      <c r="S15" s="293">
        <f>_xlfn.STDEV.S(O15:O18)</f>
        <v>7.1649013373106279E-2</v>
      </c>
      <c r="U15" s="1" t="str">
        <f>A67</f>
        <v>500, 11.3(4)</v>
      </c>
      <c r="V15" s="19">
        <f>B67</f>
        <v>500</v>
      </c>
      <c r="W15" s="19">
        <f>C67</f>
        <v>11.3</v>
      </c>
      <c r="X15" s="46">
        <f>P67</f>
        <v>19550</v>
      </c>
      <c r="Y15" s="47">
        <f>Q67</f>
        <v>3372.9314648635636</v>
      </c>
      <c r="Z15" s="48">
        <f>R67</f>
        <v>-3.3164695868746494</v>
      </c>
      <c r="AA15" s="239">
        <f>S67</f>
        <v>8.2921274592377053E-2</v>
      </c>
      <c r="AD15" s="1" t="str">
        <f t="shared" si="4"/>
        <v>500-7.63</v>
      </c>
      <c r="AE15" s="19">
        <v>500</v>
      </c>
      <c r="AF15" s="19">
        <v>7.63</v>
      </c>
      <c r="AG15" s="19">
        <v>1</v>
      </c>
      <c r="AH15" s="20">
        <v>-1.6885045706578539</v>
      </c>
      <c r="AK15" s="1" t="str">
        <f t="shared" ref="AK15" si="13">CONCATENATE(AL15,"-",AM15)</f>
        <v>500-7.63</v>
      </c>
      <c r="AL15" s="19">
        <v>500</v>
      </c>
      <c r="AM15" s="19">
        <v>7.63</v>
      </c>
      <c r="AN15" s="19">
        <v>1</v>
      </c>
      <c r="AO15" s="20">
        <v>-1.6885045706578539</v>
      </c>
    </row>
    <row r="16" spans="1:42" x14ac:dyDescent="0.45">
      <c r="A16" s="340"/>
      <c r="B16" s="342"/>
      <c r="C16" s="342"/>
      <c r="D16" s="344"/>
      <c r="E16" s="42">
        <v>2</v>
      </c>
      <c r="F16" s="43"/>
      <c r="G16" s="43"/>
      <c r="H16" s="43" t="s">
        <v>18</v>
      </c>
      <c r="I16" s="43"/>
      <c r="J16" s="43" t="s">
        <v>18</v>
      </c>
      <c r="K16" s="44"/>
      <c r="L16" s="44">
        <v>23</v>
      </c>
      <c r="M16" s="44"/>
      <c r="N16" s="45">
        <f t="shared" ref="N16:N18" si="14">(L16)*(10^(L$2))</f>
        <v>23000000</v>
      </c>
      <c r="O16" s="35">
        <f t="shared" si="3"/>
        <v>-0.42714727975782391</v>
      </c>
      <c r="P16" s="330"/>
      <c r="Q16" s="290"/>
      <c r="R16" s="270"/>
      <c r="S16" s="272"/>
      <c r="U16" s="61" t="str">
        <f>A87</f>
        <v>500, 11.3(5)</v>
      </c>
      <c r="V16" s="70">
        <f>B87</f>
        <v>500</v>
      </c>
      <c r="W16" s="70">
        <f>C87</f>
        <v>11.3</v>
      </c>
      <c r="X16" s="46">
        <f>P87</f>
        <v>6025</v>
      </c>
      <c r="Y16" s="47">
        <f>Q87</f>
        <v>2918.1900783419392</v>
      </c>
      <c r="Z16" s="48">
        <f>R87</f>
        <v>-4.0558859693191618</v>
      </c>
      <c r="AA16" s="239">
        <f>S87</f>
        <v>0.21082407366664282</v>
      </c>
      <c r="AD16" s="1" t="str">
        <f>AD15</f>
        <v>500-7.63</v>
      </c>
      <c r="AE16" s="19">
        <f>AE15</f>
        <v>500</v>
      </c>
      <c r="AF16" s="19">
        <f>AF15</f>
        <v>7.63</v>
      </c>
      <c r="AG16" s="19">
        <f>AG15</f>
        <v>1</v>
      </c>
      <c r="AH16" s="20">
        <v>-1.584755133119492</v>
      </c>
      <c r="AK16" s="1" t="str">
        <f>AK15</f>
        <v>500-7.63</v>
      </c>
      <c r="AL16" s="19">
        <f>AL15</f>
        <v>500</v>
      </c>
      <c r="AM16" s="19">
        <f>AM15</f>
        <v>7.63</v>
      </c>
      <c r="AN16" s="19">
        <f>AN15</f>
        <v>1</v>
      </c>
      <c r="AO16" s="20">
        <v>-1.584755133119492</v>
      </c>
    </row>
    <row r="17" spans="1:42" x14ac:dyDescent="0.45">
      <c r="A17" s="340"/>
      <c r="B17" s="342"/>
      <c r="C17" s="342"/>
      <c r="D17" s="336">
        <v>2</v>
      </c>
      <c r="E17" s="42">
        <v>1</v>
      </c>
      <c r="F17" s="43"/>
      <c r="G17" s="43"/>
      <c r="H17" s="43" t="s">
        <v>18</v>
      </c>
      <c r="I17" s="43"/>
      <c r="J17" s="43" t="s">
        <v>18</v>
      </c>
      <c r="K17" s="44"/>
      <c r="L17" s="44">
        <v>21</v>
      </c>
      <c r="M17" s="44"/>
      <c r="N17" s="45">
        <f t="shared" si="14"/>
        <v>21000000</v>
      </c>
      <c r="O17" s="50">
        <f t="shared" si="3"/>
        <v>-0.46665582104149744</v>
      </c>
      <c r="P17" s="330"/>
      <c r="Q17" s="290"/>
      <c r="R17" s="270"/>
      <c r="S17" s="272"/>
      <c r="U17" t="str">
        <f>A43</f>
        <v>500, 15</v>
      </c>
      <c r="V17" s="19">
        <f>B43</f>
        <v>500</v>
      </c>
      <c r="W17" s="19">
        <f>C43</f>
        <v>14.98</v>
      </c>
      <c r="X17" s="46">
        <f>P43</f>
        <v>445</v>
      </c>
      <c r="Y17" s="47">
        <f>Q43</f>
        <v>162.17274740226856</v>
      </c>
      <c r="Z17" s="48">
        <f>R43</f>
        <v>-4.9516058286260298</v>
      </c>
      <c r="AA17" s="239">
        <f>S43</f>
        <v>0.15030424598527117</v>
      </c>
      <c r="AD17" s="1" t="str">
        <f t="shared" ref="AD17:AF18" si="15">AD16</f>
        <v>500-7.63</v>
      </c>
      <c r="AE17" s="19">
        <f t="shared" si="15"/>
        <v>500</v>
      </c>
      <c r="AF17" s="19">
        <f t="shared" si="15"/>
        <v>7.63</v>
      </c>
      <c r="AG17" s="19">
        <v>2</v>
      </c>
      <c r="AH17" s="20">
        <v>-1.5264240260449873</v>
      </c>
      <c r="AK17" s="1" t="str">
        <f t="shared" ref="AK17:AM18" si="16">AK16</f>
        <v>500-7.63</v>
      </c>
      <c r="AL17" s="19">
        <f t="shared" si="16"/>
        <v>500</v>
      </c>
      <c r="AM17" s="19">
        <f t="shared" si="16"/>
        <v>7.63</v>
      </c>
      <c r="AN17" s="19">
        <v>2</v>
      </c>
      <c r="AO17" s="20">
        <v>-1.5264240260449873</v>
      </c>
    </row>
    <row r="18" spans="1:42" ht="14.65" thickBot="1" x14ac:dyDescent="0.5">
      <c r="A18" s="341"/>
      <c r="B18" s="346"/>
      <c r="C18" s="346"/>
      <c r="D18" s="338"/>
      <c r="E18" s="51">
        <v>2</v>
      </c>
      <c r="F18" s="52"/>
      <c r="G18" s="52"/>
      <c r="H18" s="52" t="s">
        <v>18</v>
      </c>
      <c r="I18" s="52"/>
      <c r="J18" s="52" t="s">
        <v>18</v>
      </c>
      <c r="K18" s="53"/>
      <c r="L18" s="53">
        <v>19</v>
      </c>
      <c r="M18" s="53"/>
      <c r="N18" s="54">
        <f t="shared" si="14"/>
        <v>19000000</v>
      </c>
      <c r="O18" s="55">
        <f t="shared" si="3"/>
        <v>-0.51012151482258772</v>
      </c>
      <c r="P18" s="331"/>
      <c r="Q18" s="291"/>
      <c r="R18" s="271"/>
      <c r="S18" s="273"/>
      <c r="U18" t="str">
        <f>A47</f>
        <v>400, 11.3</v>
      </c>
      <c r="V18" s="19">
        <f>B47</f>
        <v>400</v>
      </c>
      <c r="W18" s="19">
        <f>C47</f>
        <v>11.3</v>
      </c>
      <c r="X18" s="46">
        <f>P47</f>
        <v>22250000</v>
      </c>
      <c r="Y18" s="47">
        <f>Q47</f>
        <v>1500000</v>
      </c>
      <c r="Z18" s="48">
        <f>R47</f>
        <v>-0.23318917981755077</v>
      </c>
      <c r="AA18" s="49">
        <f>S47</f>
        <v>2.9139917900969411E-2</v>
      </c>
      <c r="AD18" s="1" t="str">
        <f t="shared" si="15"/>
        <v>500-7.63</v>
      </c>
      <c r="AE18" s="19">
        <f t="shared" si="15"/>
        <v>500</v>
      </c>
      <c r="AF18" s="19">
        <f t="shared" si="15"/>
        <v>7.63</v>
      </c>
      <c r="AG18" s="19">
        <f>AG17</f>
        <v>2</v>
      </c>
      <c r="AH18" s="20">
        <v>-1.3146588516991615</v>
      </c>
      <c r="AK18" s="1" t="str">
        <f t="shared" si="16"/>
        <v>500-7.63</v>
      </c>
      <c r="AL18" s="19">
        <f t="shared" si="16"/>
        <v>500</v>
      </c>
      <c r="AM18" s="19">
        <f t="shared" si="16"/>
        <v>7.63</v>
      </c>
      <c r="AN18" s="19">
        <f>AN17</f>
        <v>2</v>
      </c>
      <c r="AO18" s="20">
        <v>-1.3146588516991615</v>
      </c>
    </row>
    <row r="19" spans="1:42" x14ac:dyDescent="0.45">
      <c r="A19" s="339" t="s">
        <v>19</v>
      </c>
      <c r="B19" s="345">
        <v>500</v>
      </c>
      <c r="C19" s="345">
        <v>7.63</v>
      </c>
      <c r="D19" s="347">
        <v>1</v>
      </c>
      <c r="E19" s="67">
        <v>1</v>
      </c>
      <c r="F19" s="68"/>
      <c r="G19" s="68"/>
      <c r="H19" s="68" t="s">
        <v>18</v>
      </c>
      <c r="I19" s="68"/>
      <c r="J19" s="68">
        <v>126</v>
      </c>
      <c r="K19" s="59"/>
      <c r="L19" s="59">
        <v>0</v>
      </c>
      <c r="M19" s="59"/>
      <c r="N19" s="69">
        <f>(J19)*(10^(J$2))</f>
        <v>1260000</v>
      </c>
      <c r="O19" s="35">
        <f t="shared" si="3"/>
        <v>-1.6885045706578539</v>
      </c>
      <c r="P19" s="329">
        <f>AVERAGE(N19:N22)</f>
        <v>1917500</v>
      </c>
      <c r="Q19" s="306">
        <f>_xlfn.STDEV.S(N19:N22)</f>
        <v>746028.37300824781</v>
      </c>
      <c r="R19" s="292">
        <f>AVERAGE(O19:O22)</f>
        <v>-1.5285856453803737</v>
      </c>
      <c r="S19" s="293">
        <f>_xlfn.STDEV.S(O19:O22)</f>
        <v>0.15758428397490901</v>
      </c>
      <c r="U19" t="str">
        <f>A19</f>
        <v>500, 7.63</v>
      </c>
      <c r="V19" s="19">
        <f>B19</f>
        <v>500</v>
      </c>
      <c r="W19" s="19">
        <f>C19</f>
        <v>7.63</v>
      </c>
      <c r="X19" s="46">
        <f>P19</f>
        <v>1917500</v>
      </c>
      <c r="Y19" s="47">
        <f>Q19</f>
        <v>746028.37300824781</v>
      </c>
      <c r="Z19" s="48">
        <f>R19</f>
        <v>-1.5285856453803737</v>
      </c>
      <c r="AA19" s="49">
        <f>S19</f>
        <v>0.15758428397490901</v>
      </c>
      <c r="AD19" s="1" t="s">
        <v>107</v>
      </c>
      <c r="AE19" s="19">
        <v>600</v>
      </c>
      <c r="AF19" s="71">
        <f>1/60</f>
        <v>1.6666666666666666E-2</v>
      </c>
      <c r="AG19" s="19">
        <v>1</v>
      </c>
      <c r="AH19" s="20">
        <v>-2.5447122212479443E-2</v>
      </c>
      <c r="AK19" s="1" t="str">
        <f>CONCATENATE(AL19,"-",AM19,"-",AP19)</f>
        <v>500-11.3-2</v>
      </c>
      <c r="AL19" s="19">
        <v>500</v>
      </c>
      <c r="AM19" s="19">
        <v>11.3</v>
      </c>
      <c r="AN19" s="19">
        <v>1</v>
      </c>
      <c r="AO19" s="20">
        <v>-3.4934237659420622</v>
      </c>
      <c r="AP19" s="19">
        <v>2</v>
      </c>
    </row>
    <row r="20" spans="1:42" x14ac:dyDescent="0.45">
      <c r="A20" s="340"/>
      <c r="B20" s="342"/>
      <c r="C20" s="342"/>
      <c r="D20" s="344"/>
      <c r="E20" s="42">
        <v>2</v>
      </c>
      <c r="F20" s="43"/>
      <c r="G20" s="43"/>
      <c r="H20" s="43" t="s">
        <v>18</v>
      </c>
      <c r="I20" s="43"/>
      <c r="J20" s="43">
        <v>160</v>
      </c>
      <c r="K20" s="44"/>
      <c r="L20" s="44">
        <v>2</v>
      </c>
      <c r="M20" s="44"/>
      <c r="N20" s="45">
        <f t="shared" ref="N20:N22" si="17">(J20)*(10^(J$2))</f>
        <v>1600000</v>
      </c>
      <c r="O20" s="35">
        <f t="shared" si="3"/>
        <v>-1.584755133119492</v>
      </c>
      <c r="P20" s="330"/>
      <c r="Q20" s="290"/>
      <c r="R20" s="270"/>
      <c r="S20" s="272"/>
      <c r="U20" s="61" t="str">
        <f>A79</f>
        <v>600, 11.3</v>
      </c>
      <c r="V20" s="19">
        <f>B79</f>
        <v>600</v>
      </c>
      <c r="W20" s="19">
        <f>C79</f>
        <v>11.3</v>
      </c>
      <c r="X20" s="46">
        <f>P79</f>
        <v>290</v>
      </c>
      <c r="Y20" s="47">
        <f>Q79</f>
        <v>62.7162924074226</v>
      </c>
      <c r="Z20" s="48">
        <f>R79</f>
        <v>-5.147924768083608</v>
      </c>
      <c r="AA20" s="49">
        <f>S79</f>
        <v>9.9807223326192879E-2</v>
      </c>
      <c r="AD20" s="1" t="str">
        <f>AD19</f>
        <v>600-CUT</v>
      </c>
      <c r="AE20" s="19">
        <f>AE19</f>
        <v>600</v>
      </c>
      <c r="AF20" s="71">
        <f>AF19</f>
        <v>1.6666666666666666E-2</v>
      </c>
      <c r="AG20" s="19">
        <f>AG19</f>
        <v>1</v>
      </c>
      <c r="AH20" s="20">
        <v>-1.8023104133272547E-2</v>
      </c>
      <c r="AK20" s="1" t="str">
        <f>AK19</f>
        <v>500-11.3-2</v>
      </c>
      <c r="AL20" s="19">
        <f>AL19</f>
        <v>500</v>
      </c>
      <c r="AM20" s="19">
        <f>AM19</f>
        <v>11.3</v>
      </c>
      <c r="AN20" s="19">
        <f>AN19</f>
        <v>1</v>
      </c>
      <c r="AO20" s="20">
        <v>-3.4898784851774121</v>
      </c>
    </row>
    <row r="21" spans="1:42" x14ac:dyDescent="0.45">
      <c r="A21" s="340"/>
      <c r="B21" s="342"/>
      <c r="C21" s="342"/>
      <c r="D21" s="336">
        <v>2</v>
      </c>
      <c r="E21" s="42">
        <v>1</v>
      </c>
      <c r="F21" s="43"/>
      <c r="G21" s="43"/>
      <c r="H21" s="43" t="s">
        <v>18</v>
      </c>
      <c r="I21" s="43"/>
      <c r="J21" s="43">
        <v>183</v>
      </c>
      <c r="K21" s="44"/>
      <c r="L21" s="44">
        <v>1</v>
      </c>
      <c r="M21" s="44"/>
      <c r="N21" s="45">
        <f t="shared" si="17"/>
        <v>1830000</v>
      </c>
      <c r="O21" s="50">
        <f t="shared" si="3"/>
        <v>-1.5264240260449873</v>
      </c>
      <c r="P21" s="330"/>
      <c r="Q21" s="290"/>
      <c r="R21" s="270"/>
      <c r="S21" s="272"/>
      <c r="U21" s="72" t="str">
        <f>A23</f>
        <v>600, CUT</v>
      </c>
      <c r="V21" s="73">
        <f>B23</f>
        <v>600</v>
      </c>
      <c r="W21" s="73" t="str">
        <f>C23</f>
        <v>CUT</v>
      </c>
      <c r="X21" s="74">
        <f>P23</f>
        <v>59250000</v>
      </c>
      <c r="Y21" s="75">
        <f>Q23</f>
        <v>1892969.4486000913</v>
      </c>
      <c r="Z21" s="76">
        <f>R23</f>
        <v>-1.6350193708848583E-2</v>
      </c>
      <c r="AA21" s="77">
        <f>S23</f>
        <v>1.3699091136193144E-2</v>
      </c>
      <c r="AD21" s="1" t="str">
        <f t="shared" ref="AD21:AF22" si="18">AD20</f>
        <v>600-CUT</v>
      </c>
      <c r="AE21" s="19">
        <f t="shared" si="18"/>
        <v>600</v>
      </c>
      <c r="AF21" s="71">
        <f t="shared" si="18"/>
        <v>1.6666666666666666E-2</v>
      </c>
      <c r="AG21" s="19">
        <v>2</v>
      </c>
      <c r="AH21" s="20">
        <v>-2.5447122212479443E-2</v>
      </c>
      <c r="AK21" s="1" t="str">
        <f t="shared" ref="AK21:AM22" si="19">AK20</f>
        <v>500-11.3-2</v>
      </c>
      <c r="AL21" s="19">
        <f t="shared" si="19"/>
        <v>500</v>
      </c>
      <c r="AM21" s="19">
        <f t="shared" si="19"/>
        <v>11.3</v>
      </c>
      <c r="AN21" s="19">
        <v>2</v>
      </c>
      <c r="AO21" s="20">
        <v>-3.2353913229316995</v>
      </c>
    </row>
    <row r="22" spans="1:42" ht="14.65" thickBot="1" x14ac:dyDescent="0.5">
      <c r="A22" s="341"/>
      <c r="B22" s="346"/>
      <c r="C22" s="346"/>
      <c r="D22" s="338"/>
      <c r="E22" s="51">
        <v>2</v>
      </c>
      <c r="F22" s="52"/>
      <c r="G22" s="52"/>
      <c r="H22" s="52" t="s">
        <v>18</v>
      </c>
      <c r="I22" s="52"/>
      <c r="J22" s="52">
        <v>298</v>
      </c>
      <c r="K22" s="53"/>
      <c r="L22" s="53">
        <v>0</v>
      </c>
      <c r="M22" s="53"/>
      <c r="N22" s="54">
        <f t="shared" si="17"/>
        <v>2980000</v>
      </c>
      <c r="O22" s="55">
        <f t="shared" si="3"/>
        <v>-1.3146588516991615</v>
      </c>
      <c r="P22" s="331"/>
      <c r="Q22" s="291"/>
      <c r="R22" s="271"/>
      <c r="S22" s="273"/>
      <c r="U22" s="72" t="str">
        <f>A27</f>
        <v>570, CUT</v>
      </c>
      <c r="V22" s="73">
        <f>B27</f>
        <v>570</v>
      </c>
      <c r="W22" s="73" t="str">
        <f>C27</f>
        <v>CUT</v>
      </c>
      <c r="X22" s="74">
        <f>P27</f>
        <v>60000000</v>
      </c>
      <c r="Y22" s="75">
        <f>Q27</f>
        <v>6164414.0029689763</v>
      </c>
      <c r="Z22" s="76">
        <f>R27</f>
        <v>-1.2358173936073292E-2</v>
      </c>
      <c r="AA22" s="77">
        <f>S27</f>
        <v>4.2953726585825171E-2</v>
      </c>
      <c r="AD22" s="1" t="str">
        <f t="shared" si="18"/>
        <v>600-CUT</v>
      </c>
      <c r="AE22" s="19">
        <f t="shared" si="18"/>
        <v>600</v>
      </c>
      <c r="AF22" s="71">
        <f t="shared" si="18"/>
        <v>1.6666666666666666E-2</v>
      </c>
      <c r="AG22" s="19">
        <f>AG21</f>
        <v>2</v>
      </c>
      <c r="AH22" s="20">
        <v>3.5165737228371094E-3</v>
      </c>
      <c r="AK22" s="1" t="str">
        <f t="shared" si="19"/>
        <v>500-11.3-2</v>
      </c>
      <c r="AL22" s="19">
        <f t="shared" si="19"/>
        <v>500</v>
      </c>
      <c r="AM22" s="19">
        <f t="shared" si="19"/>
        <v>11.3</v>
      </c>
      <c r="AN22" s="19">
        <f>AN21</f>
        <v>2</v>
      </c>
      <c r="AO22" s="20">
        <v>-3.8089315849746659</v>
      </c>
    </row>
    <row r="23" spans="1:42" x14ac:dyDescent="0.45">
      <c r="A23" s="339" t="s">
        <v>108</v>
      </c>
      <c r="B23" s="345">
        <v>600</v>
      </c>
      <c r="C23" s="345" t="s">
        <v>20</v>
      </c>
      <c r="D23" s="347">
        <v>1</v>
      </c>
      <c r="E23" s="67">
        <v>1</v>
      </c>
      <c r="F23" s="68"/>
      <c r="G23" s="68"/>
      <c r="H23" s="68" t="s">
        <v>18</v>
      </c>
      <c r="I23" s="68"/>
      <c r="J23" s="68" t="s">
        <v>18</v>
      </c>
      <c r="K23" s="59"/>
      <c r="L23" s="59">
        <v>58</v>
      </c>
      <c r="M23" s="59"/>
      <c r="N23" s="69">
        <f>(L23)*(10^(L$2))</f>
        <v>58000000</v>
      </c>
      <c r="O23" s="35">
        <f>LOG10(N23/P$3)</f>
        <v>-2.5447122212479443E-2</v>
      </c>
      <c r="P23" s="329">
        <f>AVERAGE(N23:N26)</f>
        <v>59250000</v>
      </c>
      <c r="Q23" s="306">
        <f>_xlfn.STDEV.S(N23:N26)</f>
        <v>1892969.4486000913</v>
      </c>
      <c r="R23" s="292">
        <f>AVERAGE(O23:O26)</f>
        <v>-1.6350193708848583E-2</v>
      </c>
      <c r="S23" s="293">
        <f>_xlfn.STDEV.S(O23:O26)</f>
        <v>1.3699091136193144E-2</v>
      </c>
      <c r="U23" s="78" t="str">
        <f>A55</f>
        <v>500, CUT</v>
      </c>
      <c r="V23" s="73">
        <f>B55</f>
        <v>500</v>
      </c>
      <c r="W23" s="73" t="str">
        <f>C55</f>
        <v>CUT</v>
      </c>
      <c r="X23" s="74">
        <f>P55</f>
        <v>29000000</v>
      </c>
      <c r="Y23" s="75">
        <f>Q55</f>
        <v>7527726.5270908102</v>
      </c>
      <c r="Z23" s="76">
        <f>R55</f>
        <v>-0.12725236174797003</v>
      </c>
      <c r="AA23" s="77">
        <f>S55</f>
        <v>0.10402365586033348</v>
      </c>
      <c r="AD23" s="1" t="s">
        <v>21</v>
      </c>
      <c r="AE23" s="19">
        <v>570</v>
      </c>
      <c r="AF23" s="71">
        <f>1/60</f>
        <v>1.6666666666666666E-2</v>
      </c>
      <c r="AG23" s="19">
        <v>1</v>
      </c>
      <c r="AH23" s="20">
        <v>-4.8512426281172902E-2</v>
      </c>
      <c r="AK23" s="1" t="str">
        <f t="shared" ref="AK23" si="20">CONCATENATE(AL23,"-",AM23)</f>
        <v>430-8.7</v>
      </c>
      <c r="AL23" s="19">
        <v>430</v>
      </c>
      <c r="AM23" s="19">
        <v>8.6999999999999993</v>
      </c>
      <c r="AN23" s="19">
        <v>1</v>
      </c>
      <c r="AO23" s="20">
        <v>-0.40369233756112893</v>
      </c>
    </row>
    <row r="24" spans="1:42" x14ac:dyDescent="0.45">
      <c r="A24" s="340"/>
      <c r="B24" s="342"/>
      <c r="C24" s="342"/>
      <c r="D24" s="344"/>
      <c r="E24" s="42">
        <v>2</v>
      </c>
      <c r="F24" s="43"/>
      <c r="G24" s="43"/>
      <c r="H24" s="43" t="s">
        <v>18</v>
      </c>
      <c r="I24" s="43"/>
      <c r="J24" s="43" t="s">
        <v>18</v>
      </c>
      <c r="K24" s="44"/>
      <c r="L24" s="44">
        <v>59</v>
      </c>
      <c r="M24" s="44"/>
      <c r="N24" s="45">
        <f t="shared" ref="N24:N26" si="21">(L24)*(10^(L$2))</f>
        <v>59000000</v>
      </c>
      <c r="O24" s="35">
        <f t="shared" si="3"/>
        <v>-1.8023104133272547E-2</v>
      </c>
      <c r="P24" s="330"/>
      <c r="Q24" s="290"/>
      <c r="R24" s="270"/>
      <c r="S24" s="272"/>
      <c r="T24" s="61"/>
      <c r="U24" s="78" t="str">
        <f>A51</f>
        <v>430, CUT</v>
      </c>
      <c r="V24" s="73">
        <f>B51</f>
        <v>430</v>
      </c>
      <c r="W24" s="73" t="str">
        <f>C51</f>
        <v>CUT</v>
      </c>
      <c r="X24" s="74">
        <f>P51</f>
        <v>30000000</v>
      </c>
      <c r="Y24" s="75">
        <f>Q51</f>
        <v>3162277.6601683795</v>
      </c>
      <c r="Z24" s="76">
        <f>R51</f>
        <v>-0.10444299502237658</v>
      </c>
      <c r="AA24" s="77">
        <f>S51</f>
        <v>4.5226855424335445E-2</v>
      </c>
      <c r="AD24" s="1" t="str">
        <f>AD23</f>
        <v>570-CUT</v>
      </c>
      <c r="AE24" s="19">
        <f>AE23</f>
        <v>570</v>
      </c>
      <c r="AF24" s="71">
        <f>AF23</f>
        <v>1.6666666666666666E-2</v>
      </c>
      <c r="AG24" s="19">
        <f>AG23</f>
        <v>1</v>
      </c>
      <c r="AH24" s="20">
        <v>4.997397496183862E-2</v>
      </c>
      <c r="AK24" s="1" t="str">
        <f>AK23</f>
        <v>430-8.7</v>
      </c>
      <c r="AL24" s="19">
        <f>AL23</f>
        <v>430</v>
      </c>
      <c r="AM24" s="19">
        <f>AM23</f>
        <v>8.6999999999999993</v>
      </c>
      <c r="AN24" s="19">
        <f>AN23</f>
        <v>1</v>
      </c>
      <c r="AO24" s="20">
        <v>-0.40369233756112893</v>
      </c>
    </row>
    <row r="25" spans="1:42" x14ac:dyDescent="0.45">
      <c r="A25" s="340"/>
      <c r="B25" s="342"/>
      <c r="C25" s="342"/>
      <c r="D25" s="336">
        <v>2</v>
      </c>
      <c r="E25" s="42">
        <v>1</v>
      </c>
      <c r="F25" s="43"/>
      <c r="G25" s="43"/>
      <c r="H25" s="43" t="s">
        <v>18</v>
      </c>
      <c r="I25" s="43"/>
      <c r="J25" s="43" t="s">
        <v>18</v>
      </c>
      <c r="K25" s="44"/>
      <c r="L25" s="44">
        <v>58</v>
      </c>
      <c r="M25" s="44"/>
      <c r="N25" s="45">
        <f t="shared" si="21"/>
        <v>58000000</v>
      </c>
      <c r="O25" s="50">
        <f t="shared" si="3"/>
        <v>-2.5447122212479443E-2</v>
      </c>
      <c r="P25" s="330"/>
      <c r="Q25" s="290"/>
      <c r="R25" s="270"/>
      <c r="S25" s="272"/>
      <c r="U25" s="78" t="str">
        <f>A71</f>
        <v>400, CUT</v>
      </c>
      <c r="V25" s="73">
        <f>B71</f>
        <v>400</v>
      </c>
      <c r="W25" s="73" t="str">
        <f>C71</f>
        <v>CUT</v>
      </c>
      <c r="X25" s="74">
        <f>P71</f>
        <v>35500000</v>
      </c>
      <c r="Y25" s="75">
        <f>Q71</f>
        <v>6244997.998398398</v>
      </c>
      <c r="Z25" s="76">
        <f>R71</f>
        <v>-5.6710582383543817E-2</v>
      </c>
      <c r="AA25" s="77">
        <f>S71</f>
        <v>7.4608355514281535E-2</v>
      </c>
      <c r="AD25" s="1" t="str">
        <f t="shared" ref="AD25:AF26" si="22">AD24</f>
        <v>570-CUT</v>
      </c>
      <c r="AE25" s="19">
        <f t="shared" si="22"/>
        <v>570</v>
      </c>
      <c r="AF25" s="71">
        <f t="shared" si="22"/>
        <v>1.6666666666666666E-2</v>
      </c>
      <c r="AG25" s="19">
        <v>2</v>
      </c>
      <c r="AH25" s="20">
        <v>-2.5447122212479443E-2</v>
      </c>
      <c r="AK25" s="1" t="str">
        <f t="shared" ref="AK25:AM26" si="23">AK24</f>
        <v>430-8.7</v>
      </c>
      <c r="AL25" s="19">
        <f t="shared" si="23"/>
        <v>430</v>
      </c>
      <c r="AM25" s="19">
        <f t="shared" si="23"/>
        <v>8.6999999999999993</v>
      </c>
      <c r="AN25" s="19">
        <v>2</v>
      </c>
      <c r="AO25" s="20">
        <v>-0.43365556093857216</v>
      </c>
    </row>
    <row r="26" spans="1:42" ht="14.65" thickBot="1" x14ac:dyDescent="0.5">
      <c r="A26" s="341"/>
      <c r="B26" s="346"/>
      <c r="C26" s="346"/>
      <c r="D26" s="338"/>
      <c r="E26" s="51">
        <v>2</v>
      </c>
      <c r="F26" s="52"/>
      <c r="G26" s="52"/>
      <c r="H26" s="52" t="s">
        <v>18</v>
      </c>
      <c r="I26" s="52"/>
      <c r="J26" s="52" t="s">
        <v>18</v>
      </c>
      <c r="K26" s="53"/>
      <c r="L26" s="53">
        <v>62</v>
      </c>
      <c r="M26" s="53"/>
      <c r="N26" s="54">
        <f t="shared" si="21"/>
        <v>62000000</v>
      </c>
      <c r="O26" s="55">
        <f t="shared" si="3"/>
        <v>3.5165737228371094E-3</v>
      </c>
      <c r="P26" s="331"/>
      <c r="Q26" s="291"/>
      <c r="R26" s="271"/>
      <c r="S26" s="273"/>
      <c r="AD26" s="1" t="str">
        <f t="shared" si="22"/>
        <v>570-CUT</v>
      </c>
      <c r="AE26" s="19">
        <f t="shared" si="22"/>
        <v>570</v>
      </c>
      <c r="AF26" s="71">
        <f t="shared" si="22"/>
        <v>1.6666666666666666E-2</v>
      </c>
      <c r="AG26" s="19">
        <f>AG25</f>
        <v>2</v>
      </c>
      <c r="AH26" s="20">
        <v>-2.5447122212479443E-2</v>
      </c>
      <c r="AK26" s="1" t="str">
        <f t="shared" si="23"/>
        <v>430-8.7</v>
      </c>
      <c r="AL26" s="19">
        <f t="shared" si="23"/>
        <v>430</v>
      </c>
      <c r="AM26" s="19">
        <f t="shared" si="23"/>
        <v>8.6999999999999993</v>
      </c>
      <c r="AN26" s="19">
        <f>AN25</f>
        <v>2</v>
      </c>
      <c r="AO26" s="20">
        <v>-0.37566361396088538</v>
      </c>
    </row>
    <row r="27" spans="1:42" x14ac:dyDescent="0.45">
      <c r="A27" s="339" t="s">
        <v>22</v>
      </c>
      <c r="B27" s="337">
        <v>570</v>
      </c>
      <c r="C27" s="337" t="s">
        <v>20</v>
      </c>
      <c r="D27" s="343">
        <v>1</v>
      </c>
      <c r="E27" s="56">
        <v>1</v>
      </c>
      <c r="F27" s="57"/>
      <c r="G27" s="57"/>
      <c r="H27" s="57" t="s">
        <v>18</v>
      </c>
      <c r="I27" s="57"/>
      <c r="J27" s="57" t="s">
        <v>18</v>
      </c>
      <c r="K27" s="60"/>
      <c r="L27" s="60">
        <v>55</v>
      </c>
      <c r="M27" s="60"/>
      <c r="N27" s="69">
        <f>(L27)*(10^(L$2))</f>
        <v>55000000</v>
      </c>
      <c r="O27" s="35">
        <f t="shared" si="3"/>
        <v>-4.8512426281172902E-2</v>
      </c>
      <c r="P27" s="330">
        <f>AVERAGE(N27:N30)</f>
        <v>60000000</v>
      </c>
      <c r="Q27" s="290">
        <f>_xlfn.STDEV.S(N27:N30)</f>
        <v>6164414.0029689763</v>
      </c>
      <c r="R27" s="270">
        <f>AVERAGE(O27:O30)</f>
        <v>-1.2358173936073292E-2</v>
      </c>
      <c r="S27" s="272">
        <f>_xlfn.STDEV.S(O27:O30)</f>
        <v>4.2953726585825171E-2</v>
      </c>
      <c r="AD27" s="1" t="str">
        <f>CONCATENATE(AE27,"-",AF27,"-",AI27)</f>
        <v>500-11.3-2</v>
      </c>
      <c r="AE27" s="19">
        <v>500</v>
      </c>
      <c r="AF27" s="19">
        <v>11.3</v>
      </c>
      <c r="AG27" s="19">
        <v>1</v>
      </c>
      <c r="AH27" s="20">
        <v>-3.4934237659420622</v>
      </c>
      <c r="AI27" s="19">
        <v>2</v>
      </c>
      <c r="AK27" s="1" t="str">
        <f t="shared" ref="AK27" si="24">CONCATENATE(AL27,"-",AM27)</f>
        <v>500-14.98</v>
      </c>
      <c r="AL27" s="19">
        <v>500</v>
      </c>
      <c r="AM27" s="19">
        <v>14.98</v>
      </c>
      <c r="AN27" s="19">
        <v>1</v>
      </c>
      <c r="AO27" s="20">
        <v>-5.0234810958495233</v>
      </c>
    </row>
    <row r="28" spans="1:42" x14ac:dyDescent="0.45">
      <c r="A28" s="340"/>
      <c r="B28" s="342"/>
      <c r="C28" s="342"/>
      <c r="D28" s="344"/>
      <c r="E28" s="42">
        <v>2</v>
      </c>
      <c r="F28" s="43"/>
      <c r="G28" s="43"/>
      <c r="H28" s="43" t="s">
        <v>18</v>
      </c>
      <c r="I28" s="43"/>
      <c r="J28" s="43" t="s">
        <v>18</v>
      </c>
      <c r="K28" s="44"/>
      <c r="L28" s="44">
        <v>69</v>
      </c>
      <c r="M28" s="44"/>
      <c r="N28" s="45">
        <f t="shared" ref="N28:N30" si="25">(L28)*(10^(L$2))</f>
        <v>69000000</v>
      </c>
      <c r="O28" s="35">
        <f t="shared" si="3"/>
        <v>4.997397496183862E-2</v>
      </c>
      <c r="P28" s="330"/>
      <c r="Q28" s="290"/>
      <c r="R28" s="270"/>
      <c r="S28" s="272"/>
      <c r="U28" t="s">
        <v>23</v>
      </c>
      <c r="AD28" s="1" t="str">
        <f>AD27</f>
        <v>500-11.3-2</v>
      </c>
      <c r="AE28" s="19">
        <f>AE27</f>
        <v>500</v>
      </c>
      <c r="AF28" s="19">
        <f>AF27</f>
        <v>11.3</v>
      </c>
      <c r="AG28" s="19">
        <f>AG27</f>
        <v>1</v>
      </c>
      <c r="AH28" s="20">
        <v>-3.4898784851774121</v>
      </c>
      <c r="AK28" s="1" t="str">
        <f>AK27</f>
        <v>500-14.98</v>
      </c>
      <c r="AL28" s="19">
        <f>AL27</f>
        <v>500</v>
      </c>
      <c r="AM28" s="19">
        <f>AM27</f>
        <v>14.98</v>
      </c>
      <c r="AN28" s="19">
        <f>AN27</f>
        <v>1</v>
      </c>
      <c r="AO28" s="20">
        <v>-5.1026623418971475</v>
      </c>
    </row>
    <row r="29" spans="1:42" x14ac:dyDescent="0.45">
      <c r="A29" s="340"/>
      <c r="B29" s="342"/>
      <c r="C29" s="342"/>
      <c r="D29" s="336">
        <v>2</v>
      </c>
      <c r="E29" s="42">
        <v>1</v>
      </c>
      <c r="F29" s="43"/>
      <c r="G29" s="43"/>
      <c r="H29" s="43" t="s">
        <v>18</v>
      </c>
      <c r="I29" s="43"/>
      <c r="J29" s="43" t="s">
        <v>18</v>
      </c>
      <c r="K29" s="44"/>
      <c r="L29" s="44">
        <v>58</v>
      </c>
      <c r="M29" s="44"/>
      <c r="N29" s="45">
        <f t="shared" si="25"/>
        <v>58000000</v>
      </c>
      <c r="O29" s="50">
        <f t="shared" si="3"/>
        <v>-2.5447122212479443E-2</v>
      </c>
      <c r="P29" s="330"/>
      <c r="Q29" s="290"/>
      <c r="R29" s="270"/>
      <c r="S29" s="272"/>
      <c r="U29" t="s">
        <v>24</v>
      </c>
      <c r="AD29" s="1" t="str">
        <f t="shared" ref="AD29:AF30" si="26">AD28</f>
        <v>500-11.3-2</v>
      </c>
      <c r="AE29" s="19">
        <f t="shared" si="26"/>
        <v>500</v>
      </c>
      <c r="AF29" s="19">
        <f t="shared" si="26"/>
        <v>11.3</v>
      </c>
      <c r="AG29" s="19">
        <v>2</v>
      </c>
      <c r="AH29" s="20">
        <v>-3.2353913229316995</v>
      </c>
      <c r="AK29" s="1" t="str">
        <f t="shared" ref="AK29:AM30" si="27">AK28</f>
        <v>500-14.98</v>
      </c>
      <c r="AL29" s="19">
        <f t="shared" si="27"/>
        <v>500</v>
      </c>
      <c r="AM29" s="19">
        <f t="shared" si="27"/>
        <v>14.98</v>
      </c>
      <c r="AN29" s="19">
        <v>2</v>
      </c>
      <c r="AO29" s="20">
        <v>-4.7537087939159841</v>
      </c>
    </row>
    <row r="30" spans="1:42" ht="14.65" thickBot="1" x14ac:dyDescent="0.5">
      <c r="A30" s="341"/>
      <c r="B30" s="342"/>
      <c r="C30" s="342"/>
      <c r="D30" s="337"/>
      <c r="E30" s="42">
        <v>2</v>
      </c>
      <c r="F30" s="43"/>
      <c r="G30" s="43"/>
      <c r="H30" s="43" t="s">
        <v>18</v>
      </c>
      <c r="I30" s="43"/>
      <c r="J30" s="43" t="s">
        <v>18</v>
      </c>
      <c r="K30" s="44"/>
      <c r="L30" s="44">
        <v>58</v>
      </c>
      <c r="M30" s="44"/>
      <c r="N30" s="54">
        <f t="shared" si="25"/>
        <v>58000000</v>
      </c>
      <c r="O30" s="55">
        <f t="shared" si="3"/>
        <v>-2.5447122212479443E-2</v>
      </c>
      <c r="P30" s="330"/>
      <c r="Q30" s="290"/>
      <c r="R30" s="270"/>
      <c r="S30" s="272"/>
      <c r="AD30" s="1" t="str">
        <f t="shared" si="26"/>
        <v>500-11.3-2</v>
      </c>
      <c r="AE30" s="19">
        <f t="shared" si="26"/>
        <v>500</v>
      </c>
      <c r="AF30" s="19">
        <f t="shared" si="26"/>
        <v>11.3</v>
      </c>
      <c r="AG30" s="19">
        <f>AG29</f>
        <v>2</v>
      </c>
      <c r="AH30" s="20">
        <v>-3.8089315849746659</v>
      </c>
      <c r="AK30" s="1" t="str">
        <f t="shared" si="27"/>
        <v>500-14.98</v>
      </c>
      <c r="AL30" s="19">
        <f t="shared" si="27"/>
        <v>500</v>
      </c>
      <c r="AM30" s="19">
        <f t="shared" si="27"/>
        <v>14.98</v>
      </c>
      <c r="AN30" s="19">
        <f>AN29</f>
        <v>2</v>
      </c>
      <c r="AO30" s="20">
        <v>-4.9265710828414662</v>
      </c>
    </row>
    <row r="31" spans="1:42" x14ac:dyDescent="0.45">
      <c r="A31" s="321" t="s">
        <v>14</v>
      </c>
      <c r="B31" s="322">
        <v>0</v>
      </c>
      <c r="C31" s="322">
        <v>0</v>
      </c>
      <c r="D31" s="79">
        <v>1</v>
      </c>
      <c r="E31" s="80">
        <v>1</v>
      </c>
      <c r="F31" s="81"/>
      <c r="G31" s="81"/>
      <c r="H31" s="82"/>
      <c r="I31" s="82"/>
      <c r="J31" s="81"/>
      <c r="K31" s="83"/>
      <c r="L31" s="83">
        <v>36</v>
      </c>
      <c r="M31" s="83">
        <v>1</v>
      </c>
      <c r="N31" s="84">
        <f>(L31)*(10^(L$2))</f>
        <v>36000000</v>
      </c>
      <c r="O31" s="85"/>
      <c r="P31" s="323">
        <f>AVERAGE(N31:N34)</f>
        <v>38000000</v>
      </c>
      <c r="Q31" s="324">
        <f>_xlfn.STDEV.S(N31:N34)</f>
        <v>6683312.5519211404</v>
      </c>
      <c r="R31" s="325"/>
      <c r="S31" s="326"/>
      <c r="AD31" s="1" t="str">
        <f t="shared" si="4"/>
        <v>430-8.7</v>
      </c>
      <c r="AE31" s="19">
        <v>430</v>
      </c>
      <c r="AF31" s="19">
        <v>8.6999999999999993</v>
      </c>
      <c r="AG31" s="19">
        <v>1</v>
      </c>
      <c r="AH31" s="20">
        <v>-0.40369233756112893</v>
      </c>
      <c r="AK31" s="1" t="str">
        <f t="shared" ref="AK31" si="28">CONCATENATE(AL31,"-",AM31)</f>
        <v>400-11.3</v>
      </c>
      <c r="AL31" s="19">
        <v>400</v>
      </c>
      <c r="AM31" s="19">
        <v>11.3</v>
      </c>
      <c r="AN31" s="19">
        <v>1</v>
      </c>
      <c r="AO31" s="20">
        <v>-0.25756430188289087</v>
      </c>
    </row>
    <row r="32" spans="1:42" x14ac:dyDescent="0.45">
      <c r="A32" s="294"/>
      <c r="B32" s="296"/>
      <c r="C32" s="296"/>
      <c r="D32" s="86">
        <v>2</v>
      </c>
      <c r="E32" s="21">
        <v>2</v>
      </c>
      <c r="F32" s="87"/>
      <c r="G32" s="87"/>
      <c r="H32" s="12"/>
      <c r="I32" s="12"/>
      <c r="J32" s="87"/>
      <c r="K32" s="13"/>
      <c r="L32" s="13">
        <v>47</v>
      </c>
      <c r="M32" s="13">
        <v>7</v>
      </c>
      <c r="N32" s="88">
        <f t="shared" ref="N32:N34" si="29">(L32)*(10^(L$2))</f>
        <v>47000000</v>
      </c>
      <c r="O32" s="89"/>
      <c r="P32" s="298"/>
      <c r="Q32" s="300"/>
      <c r="R32" s="302"/>
      <c r="S32" s="304"/>
      <c r="AD32" s="1" t="str">
        <f>AD31</f>
        <v>430-8.7</v>
      </c>
      <c r="AE32" s="19">
        <f>AE31</f>
        <v>430</v>
      </c>
      <c r="AF32" s="19">
        <f>AF31</f>
        <v>8.6999999999999993</v>
      </c>
      <c r="AG32" s="19">
        <f>AG31</f>
        <v>1</v>
      </c>
      <c r="AH32" s="20">
        <v>-0.40369233756112893</v>
      </c>
      <c r="AK32" s="1" t="str">
        <f>AK31</f>
        <v>400-11.3</v>
      </c>
      <c r="AL32" s="19">
        <f>AL31</f>
        <v>400</v>
      </c>
      <c r="AM32" s="19">
        <f>AM31</f>
        <v>11.3</v>
      </c>
      <c r="AN32" s="19">
        <f>AN31</f>
        <v>1</v>
      </c>
      <c r="AO32" s="20">
        <v>-0.19957235490520417</v>
      </c>
    </row>
    <row r="33" spans="1:42" x14ac:dyDescent="0.45">
      <c r="A33" s="294"/>
      <c r="B33" s="296"/>
      <c r="C33" s="296"/>
      <c r="D33" s="90">
        <v>2</v>
      </c>
      <c r="E33" s="21">
        <v>1</v>
      </c>
      <c r="F33" s="87"/>
      <c r="G33" s="87"/>
      <c r="H33" s="12"/>
      <c r="I33" s="12"/>
      <c r="J33" s="87"/>
      <c r="K33" s="13"/>
      <c r="L33" s="13">
        <v>31</v>
      </c>
      <c r="M33" s="13">
        <v>2</v>
      </c>
      <c r="N33" s="14">
        <f t="shared" si="29"/>
        <v>31000000</v>
      </c>
      <c r="O33" s="89"/>
      <c r="P33" s="298"/>
      <c r="Q33" s="300"/>
      <c r="R33" s="302"/>
      <c r="S33" s="304"/>
      <c r="AD33" s="1" t="str">
        <f t="shared" ref="AD33:AF34" si="30">AD32</f>
        <v>430-8.7</v>
      </c>
      <c r="AE33" s="19">
        <f t="shared" si="30"/>
        <v>430</v>
      </c>
      <c r="AF33" s="19">
        <f t="shared" si="30"/>
        <v>8.6999999999999993</v>
      </c>
      <c r="AG33" s="19">
        <v>2</v>
      </c>
      <c r="AH33" s="20">
        <v>-0.43365556093857216</v>
      </c>
      <c r="AK33" s="1" t="str">
        <f t="shared" ref="AK33:AM34" si="31">AK32</f>
        <v>400-11.3</v>
      </c>
      <c r="AL33" s="19">
        <f t="shared" si="31"/>
        <v>400</v>
      </c>
      <c r="AM33" s="19">
        <f t="shared" si="31"/>
        <v>11.3</v>
      </c>
      <c r="AN33" s="19">
        <v>2</v>
      </c>
      <c r="AO33" s="20">
        <v>-0.21805576059921727</v>
      </c>
    </row>
    <row r="34" spans="1:42" ht="14.65" thickBot="1" x14ac:dyDescent="0.5">
      <c r="A34" s="295"/>
      <c r="B34" s="297"/>
      <c r="C34" s="297"/>
      <c r="D34" s="91">
        <v>2</v>
      </c>
      <c r="E34" s="22">
        <v>2</v>
      </c>
      <c r="F34" s="92"/>
      <c r="G34" s="92"/>
      <c r="H34" s="25"/>
      <c r="I34" s="25"/>
      <c r="J34" s="92"/>
      <c r="K34" s="26"/>
      <c r="L34" s="26">
        <v>38</v>
      </c>
      <c r="M34" s="26">
        <v>2</v>
      </c>
      <c r="N34" s="93">
        <f t="shared" si="29"/>
        <v>38000000</v>
      </c>
      <c r="O34" s="94"/>
      <c r="P34" s="299"/>
      <c r="Q34" s="301"/>
      <c r="R34" s="303"/>
      <c r="S34" s="305"/>
      <c r="AD34" s="1" t="str">
        <f t="shared" si="30"/>
        <v>430-8.7</v>
      </c>
      <c r="AE34" s="19">
        <f t="shared" si="30"/>
        <v>430</v>
      </c>
      <c r="AF34" s="19">
        <f t="shared" si="30"/>
        <v>8.6999999999999993</v>
      </c>
      <c r="AG34" s="19">
        <f>AG33</f>
        <v>2</v>
      </c>
      <c r="AH34" s="20">
        <v>-0.37566361396088538</v>
      </c>
      <c r="AK34" s="1" t="str">
        <f t="shared" si="31"/>
        <v>400-11.3</v>
      </c>
      <c r="AL34" s="19">
        <f t="shared" si="31"/>
        <v>400</v>
      </c>
      <c r="AM34" s="19">
        <f t="shared" si="31"/>
        <v>11.3</v>
      </c>
      <c r="AN34" s="19">
        <f>AN33</f>
        <v>2</v>
      </c>
      <c r="AO34" s="20">
        <v>-0.25756430188289087</v>
      </c>
    </row>
    <row r="35" spans="1:42" ht="14.65" thickTop="1" x14ac:dyDescent="0.45">
      <c r="A35" s="315" t="s">
        <v>25</v>
      </c>
      <c r="B35" s="316">
        <v>500</v>
      </c>
      <c r="C35" s="316">
        <v>11.3</v>
      </c>
      <c r="D35" s="317">
        <v>1</v>
      </c>
      <c r="E35" s="95">
        <v>1</v>
      </c>
      <c r="F35" s="32"/>
      <c r="G35" s="32"/>
      <c r="H35" s="32">
        <v>122</v>
      </c>
      <c r="I35" s="32">
        <v>12</v>
      </c>
      <c r="J35" s="32"/>
      <c r="K35" s="33"/>
      <c r="L35" s="33"/>
      <c r="M35" s="33"/>
      <c r="N35" s="34">
        <f>(H35)*(10^(H$2))</f>
        <v>12200</v>
      </c>
      <c r="O35" s="96">
        <f>LOG10(N35/P$31)</f>
        <v>-3.4934237659420622</v>
      </c>
      <c r="P35" s="335">
        <f>AVERAGE(N35:N38)</f>
        <v>13125</v>
      </c>
      <c r="Q35" s="319">
        <f>_xlfn.STDEV.S(N35:N38)</f>
        <v>6690.4783087608912</v>
      </c>
      <c r="R35" s="313">
        <f>AVERAGE(O35:O38)</f>
        <v>-3.5069062897564596</v>
      </c>
      <c r="S35" s="314">
        <f>_xlfn.STDEV.S(O35:O38)</f>
        <v>0.23481296155215628</v>
      </c>
      <c r="AD35" s="1" t="str">
        <f t="shared" si="4"/>
        <v>500-14.98</v>
      </c>
      <c r="AE35" s="19">
        <v>500</v>
      </c>
      <c r="AF35" s="19">
        <v>14.98</v>
      </c>
      <c r="AG35" s="19">
        <v>1</v>
      </c>
      <c r="AH35" s="20">
        <v>-5.0234810958495233</v>
      </c>
      <c r="AK35" s="1" t="str">
        <f>CONCATENATE(AL35,"-",AM35,"-",AP35)</f>
        <v>500-11.3-3</v>
      </c>
      <c r="AL35" s="19">
        <v>500</v>
      </c>
      <c r="AM35" s="19">
        <v>11.3</v>
      </c>
      <c r="AN35" s="19">
        <v>1</v>
      </c>
      <c r="AO35" s="20">
        <v>-3.6430185990068686</v>
      </c>
      <c r="AP35" s="19">
        <v>3</v>
      </c>
    </row>
    <row r="36" spans="1:42" x14ac:dyDescent="0.45">
      <c r="A36" s="276"/>
      <c r="B36" s="285"/>
      <c r="C36" s="285"/>
      <c r="D36" s="284">
        <v>2</v>
      </c>
      <c r="E36" s="97">
        <v>2</v>
      </c>
      <c r="F36" s="43"/>
      <c r="G36" s="43"/>
      <c r="H36" s="43">
        <v>123</v>
      </c>
      <c r="I36" s="43">
        <v>8</v>
      </c>
      <c r="J36" s="43"/>
      <c r="K36" s="44"/>
      <c r="L36" s="44"/>
      <c r="M36" s="44"/>
      <c r="N36" s="98">
        <f t="shared" ref="N36:N38" si="32">(H36)*(10^(H$2))</f>
        <v>12300</v>
      </c>
      <c r="O36" s="35">
        <f t="shared" ref="O36:O58" si="33">LOG10(N36/P$31)</f>
        <v>-3.4898784851774121</v>
      </c>
      <c r="P36" s="330"/>
      <c r="Q36" s="290"/>
      <c r="R36" s="270"/>
      <c r="S36" s="272"/>
      <c r="AD36" s="1" t="str">
        <f>AD35</f>
        <v>500-14.98</v>
      </c>
      <c r="AE36" s="19">
        <f>AE35</f>
        <v>500</v>
      </c>
      <c r="AF36" s="19">
        <f>AF35</f>
        <v>14.98</v>
      </c>
      <c r="AG36" s="19">
        <f>AG35</f>
        <v>1</v>
      </c>
      <c r="AH36" s="20">
        <v>-5.1026623418971475</v>
      </c>
      <c r="AK36" s="1" t="str">
        <f>AK35</f>
        <v>500-11.3-3</v>
      </c>
      <c r="AL36" s="19">
        <f>AL35</f>
        <v>500</v>
      </c>
      <c r="AM36" s="19">
        <f>AM35</f>
        <v>11.3</v>
      </c>
      <c r="AN36" s="19">
        <f>AN35</f>
        <v>1</v>
      </c>
      <c r="AO36" s="20">
        <v>-3.4982562703720057</v>
      </c>
    </row>
    <row r="37" spans="1:42" x14ac:dyDescent="0.45">
      <c r="A37" s="276"/>
      <c r="B37" s="285"/>
      <c r="C37" s="285"/>
      <c r="D37" s="274">
        <v>2</v>
      </c>
      <c r="E37" s="97">
        <v>1</v>
      </c>
      <c r="F37" s="43"/>
      <c r="G37" s="43"/>
      <c r="H37" s="43">
        <v>221</v>
      </c>
      <c r="I37" s="43">
        <v>8</v>
      </c>
      <c r="J37" s="43"/>
      <c r="K37" s="44"/>
      <c r="L37" s="44"/>
      <c r="M37" s="44"/>
      <c r="N37" s="98">
        <f t="shared" si="32"/>
        <v>22100</v>
      </c>
      <c r="O37" s="35">
        <f t="shared" si="33"/>
        <v>-3.2353913229316995</v>
      </c>
      <c r="P37" s="330"/>
      <c r="Q37" s="290"/>
      <c r="R37" s="270"/>
      <c r="S37" s="272"/>
      <c r="AD37" s="1" t="str">
        <f t="shared" ref="AD37:AF38" si="34">AD36</f>
        <v>500-14.98</v>
      </c>
      <c r="AE37" s="19">
        <f t="shared" si="34"/>
        <v>500</v>
      </c>
      <c r="AF37" s="19">
        <f t="shared" si="34"/>
        <v>14.98</v>
      </c>
      <c r="AG37" s="19">
        <v>2</v>
      </c>
      <c r="AH37" s="20">
        <v>-4.7537087939159841</v>
      </c>
      <c r="AK37" s="1" t="str">
        <f t="shared" ref="AK37:AM38" si="35">AK36</f>
        <v>500-11.3-3</v>
      </c>
      <c r="AL37" s="19">
        <f t="shared" si="35"/>
        <v>500</v>
      </c>
      <c r="AM37" s="19">
        <f t="shared" si="35"/>
        <v>11.3</v>
      </c>
      <c r="AN37" s="19">
        <v>2</v>
      </c>
      <c r="AO37" s="20">
        <v>-3.2128939069634299</v>
      </c>
    </row>
    <row r="38" spans="1:42" ht="14.65" thickBot="1" x14ac:dyDescent="0.5">
      <c r="A38" s="283"/>
      <c r="B38" s="286"/>
      <c r="C38" s="286"/>
      <c r="D38" s="275">
        <v>2</v>
      </c>
      <c r="E38" s="99">
        <v>2</v>
      </c>
      <c r="F38" s="52"/>
      <c r="G38" s="52"/>
      <c r="H38" s="52">
        <v>59</v>
      </c>
      <c r="I38" s="52">
        <v>11</v>
      </c>
      <c r="J38" s="52"/>
      <c r="K38" s="53"/>
      <c r="L38" s="53"/>
      <c r="M38" s="53"/>
      <c r="N38" s="66">
        <f t="shared" si="32"/>
        <v>5900</v>
      </c>
      <c r="O38" s="100">
        <f t="shared" si="33"/>
        <v>-3.8089315849746659</v>
      </c>
      <c r="P38" s="331"/>
      <c r="Q38" s="291"/>
      <c r="R38" s="271"/>
      <c r="S38" s="273"/>
      <c r="AD38" s="1" t="str">
        <f t="shared" si="34"/>
        <v>500-14.98</v>
      </c>
      <c r="AE38" s="19">
        <f t="shared" si="34"/>
        <v>500</v>
      </c>
      <c r="AF38" s="19">
        <f t="shared" si="34"/>
        <v>14.98</v>
      </c>
      <c r="AG38" s="19">
        <f>AG37</f>
        <v>2</v>
      </c>
      <c r="AH38" s="20">
        <v>-4.9265710828414662</v>
      </c>
      <c r="AK38" s="1" t="str">
        <f t="shared" si="35"/>
        <v>500-11.3-3</v>
      </c>
      <c r="AL38" s="19">
        <f t="shared" si="35"/>
        <v>500</v>
      </c>
      <c r="AM38" s="19">
        <f t="shared" si="35"/>
        <v>11.3</v>
      </c>
      <c r="AN38" s="19">
        <f>AN37</f>
        <v>2</v>
      </c>
      <c r="AO38" s="20">
        <v>-3.2041199826559246</v>
      </c>
    </row>
    <row r="39" spans="1:42" x14ac:dyDescent="0.45">
      <c r="A39" s="282" t="s">
        <v>26</v>
      </c>
      <c r="B39" s="284">
        <v>430</v>
      </c>
      <c r="C39" s="284">
        <v>8.6999999999999993</v>
      </c>
      <c r="D39" s="287">
        <v>1</v>
      </c>
      <c r="E39" s="101">
        <v>1</v>
      </c>
      <c r="F39" s="57"/>
      <c r="G39" s="57"/>
      <c r="H39" s="57" t="s">
        <v>18</v>
      </c>
      <c r="I39" s="57"/>
      <c r="J39" s="57" t="s">
        <v>18</v>
      </c>
      <c r="K39" s="60"/>
      <c r="L39" s="60">
        <v>15</v>
      </c>
      <c r="M39" s="60"/>
      <c r="N39" s="69">
        <f>(L39)*(10^(L$2))</f>
        <v>15000000</v>
      </c>
      <c r="O39" s="102">
        <f>LOG10(N39/P$31)</f>
        <v>-0.40369233756112893</v>
      </c>
      <c r="P39" s="329">
        <f>AVERAGE(N39:N42)</f>
        <v>15000000</v>
      </c>
      <c r="Q39" s="306">
        <f>_xlfn.STDEV.S(N39:N42)</f>
        <v>816496.580927726</v>
      </c>
      <c r="R39" s="292">
        <f>AVERAGE(O39:O42)</f>
        <v>-0.40417596250542881</v>
      </c>
      <c r="S39" s="293">
        <f>_xlfn.STDEV.S(O39:O42)</f>
        <v>2.3681698485528254E-2</v>
      </c>
      <c r="AD39" s="1" t="str">
        <f t="shared" si="4"/>
        <v>400-11.3</v>
      </c>
      <c r="AE39" s="19">
        <v>400</v>
      </c>
      <c r="AF39" s="19">
        <v>11.3</v>
      </c>
      <c r="AG39" s="19">
        <v>1</v>
      </c>
      <c r="AH39" s="20">
        <v>-0.25756430188289087</v>
      </c>
      <c r="AK39" s="1" t="str">
        <f>CONCATENATE(AL39,"-",AM39,"-",AP39)</f>
        <v>500-11.3-4</v>
      </c>
      <c r="AL39" s="19">
        <v>500</v>
      </c>
      <c r="AM39" s="19">
        <v>11.3</v>
      </c>
      <c r="AN39" s="19">
        <v>1</v>
      </c>
      <c r="AO39" s="20">
        <v>-3.2757241303992108</v>
      </c>
      <c r="AP39" s="19">
        <v>4</v>
      </c>
    </row>
    <row r="40" spans="1:42" x14ac:dyDescent="0.45">
      <c r="A40" s="276"/>
      <c r="B40" s="285"/>
      <c r="C40" s="285"/>
      <c r="D40" s="284">
        <v>2</v>
      </c>
      <c r="E40" s="97">
        <v>2</v>
      </c>
      <c r="F40" s="43"/>
      <c r="G40" s="43"/>
      <c r="H40" s="43" t="s">
        <v>18</v>
      </c>
      <c r="I40" s="43"/>
      <c r="J40" s="43" t="s">
        <v>18</v>
      </c>
      <c r="K40" s="44"/>
      <c r="L40" s="44">
        <v>15</v>
      </c>
      <c r="M40" s="44"/>
      <c r="N40" s="45">
        <f>(L40)*(10^(L$2))</f>
        <v>15000000</v>
      </c>
      <c r="O40" s="35">
        <f t="shared" si="33"/>
        <v>-0.40369233756112893</v>
      </c>
      <c r="P40" s="330"/>
      <c r="Q40" s="290"/>
      <c r="R40" s="270"/>
      <c r="S40" s="272"/>
      <c r="AD40" s="1" t="str">
        <f>AD39</f>
        <v>400-11.3</v>
      </c>
      <c r="AE40" s="19">
        <f>AE39</f>
        <v>400</v>
      </c>
      <c r="AF40" s="19">
        <f>AF39</f>
        <v>11.3</v>
      </c>
      <c r="AG40" s="19">
        <f>AG39</f>
        <v>1</v>
      </c>
      <c r="AH40" s="20">
        <v>-0.19957235490520417</v>
      </c>
      <c r="AK40" s="1" t="str">
        <f>AK39</f>
        <v>500-11.3-4</v>
      </c>
      <c r="AL40" s="19">
        <f>AL39</f>
        <v>500</v>
      </c>
      <c r="AM40" s="19">
        <f>AM39</f>
        <v>11.3</v>
      </c>
      <c r="AN40" s="19">
        <f>AN39</f>
        <v>1</v>
      </c>
      <c r="AO40" s="20">
        <v>-3.4406919890929877</v>
      </c>
    </row>
    <row r="41" spans="1:42" x14ac:dyDescent="0.45">
      <c r="A41" s="276"/>
      <c r="B41" s="285"/>
      <c r="C41" s="285"/>
      <c r="D41" s="274">
        <v>2</v>
      </c>
      <c r="E41" s="97">
        <v>1</v>
      </c>
      <c r="F41" s="43"/>
      <c r="G41" s="43"/>
      <c r="H41" s="43" t="s">
        <v>18</v>
      </c>
      <c r="I41" s="43"/>
      <c r="J41" s="43" t="s">
        <v>18</v>
      </c>
      <c r="K41" s="44"/>
      <c r="L41" s="44">
        <v>14</v>
      </c>
      <c r="M41" s="44"/>
      <c r="N41" s="45">
        <f>(L41)*(10^(L$2))</f>
        <v>14000000</v>
      </c>
      <c r="O41" s="35">
        <f t="shared" si="33"/>
        <v>-0.43365556093857216</v>
      </c>
      <c r="P41" s="330"/>
      <c r="Q41" s="290"/>
      <c r="R41" s="270"/>
      <c r="S41" s="272"/>
      <c r="AD41" s="1" t="str">
        <f t="shared" ref="AD41:AF42" si="36">AD40</f>
        <v>400-11.3</v>
      </c>
      <c r="AE41" s="19">
        <f t="shared" si="36"/>
        <v>400</v>
      </c>
      <c r="AF41" s="19">
        <f t="shared" si="36"/>
        <v>11.3</v>
      </c>
      <c r="AG41" s="19">
        <v>2</v>
      </c>
      <c r="AH41" s="20">
        <v>-0.21805576059921727</v>
      </c>
      <c r="AK41" s="1" t="str">
        <f t="shared" ref="AK41:AM42" si="37">AK40</f>
        <v>500-11.3-4</v>
      </c>
      <c r="AL41" s="19">
        <f t="shared" si="37"/>
        <v>500</v>
      </c>
      <c r="AM41" s="19">
        <f t="shared" si="37"/>
        <v>11.3</v>
      </c>
      <c r="AN41" s="19">
        <v>2</v>
      </c>
      <c r="AO41" s="20">
        <v>-3.279840696594043</v>
      </c>
    </row>
    <row r="42" spans="1:42" ht="14.65" thickBot="1" x14ac:dyDescent="0.5">
      <c r="A42" s="283"/>
      <c r="B42" s="286"/>
      <c r="C42" s="286"/>
      <c r="D42" s="275">
        <v>2</v>
      </c>
      <c r="E42" s="99">
        <v>2</v>
      </c>
      <c r="F42" s="52"/>
      <c r="G42" s="52"/>
      <c r="H42" s="52" t="s">
        <v>18</v>
      </c>
      <c r="I42" s="52"/>
      <c r="J42" s="52" t="s">
        <v>18</v>
      </c>
      <c r="K42" s="53"/>
      <c r="L42" s="53">
        <v>16</v>
      </c>
      <c r="M42" s="53"/>
      <c r="N42" s="54">
        <f>(L42)*(10^(L$2))</f>
        <v>16000000</v>
      </c>
      <c r="O42" s="100">
        <f t="shared" si="33"/>
        <v>-0.37566361396088538</v>
      </c>
      <c r="P42" s="331"/>
      <c r="Q42" s="291"/>
      <c r="R42" s="271"/>
      <c r="S42" s="273"/>
      <c r="AD42" s="1" t="str">
        <f t="shared" si="36"/>
        <v>400-11.3</v>
      </c>
      <c r="AE42" s="19">
        <f t="shared" si="36"/>
        <v>400</v>
      </c>
      <c r="AF42" s="19">
        <f t="shared" si="36"/>
        <v>11.3</v>
      </c>
      <c r="AG42" s="19">
        <f>AG41</f>
        <v>2</v>
      </c>
      <c r="AH42" s="20">
        <v>-0.25756430188289087</v>
      </c>
      <c r="AK42" s="1" t="str">
        <f t="shared" si="37"/>
        <v>500-11.3-4</v>
      </c>
      <c r="AL42" s="19">
        <f t="shared" si="37"/>
        <v>500</v>
      </c>
      <c r="AM42" s="19">
        <f t="shared" si="37"/>
        <v>11.3</v>
      </c>
      <c r="AN42" s="19">
        <f>AN41</f>
        <v>2</v>
      </c>
      <c r="AO42" s="20">
        <v>-3.2696215314123571</v>
      </c>
    </row>
    <row r="43" spans="1:42" x14ac:dyDescent="0.45">
      <c r="A43" s="307" t="s">
        <v>27</v>
      </c>
      <c r="B43" s="308">
        <v>500</v>
      </c>
      <c r="C43" s="332">
        <v>14.98</v>
      </c>
      <c r="D43" s="309">
        <v>1</v>
      </c>
      <c r="E43" s="103">
        <v>1</v>
      </c>
      <c r="F43" s="68"/>
      <c r="G43" s="68">
        <v>36</v>
      </c>
      <c r="H43" s="68"/>
      <c r="I43" s="68">
        <v>1</v>
      </c>
      <c r="J43" s="68"/>
      <c r="K43" s="59">
        <v>0</v>
      </c>
      <c r="L43" s="59"/>
      <c r="M43" s="59"/>
      <c r="N43" s="45">
        <f>(G43)*(10^(G$2))</f>
        <v>360</v>
      </c>
      <c r="O43" s="35">
        <f>LOG10(N43/P$31)</f>
        <v>-5.0234810958495233</v>
      </c>
      <c r="P43" s="330">
        <f>AVERAGE(N43:N46)</f>
        <v>445</v>
      </c>
      <c r="Q43" s="290">
        <f>_xlfn.STDEV.S(N43:N46)</f>
        <v>162.17274740226856</v>
      </c>
      <c r="R43" s="270">
        <f>AVERAGE(O43:O46)</f>
        <v>-4.9516058286260298</v>
      </c>
      <c r="S43" s="272">
        <f>_xlfn.STDEV.S(O43:O46)</f>
        <v>0.15030424598527117</v>
      </c>
      <c r="AD43" s="1" t="s">
        <v>28</v>
      </c>
      <c r="AE43" s="19">
        <v>430</v>
      </c>
      <c r="AF43" s="71">
        <f>1/60</f>
        <v>1.6666666666666666E-2</v>
      </c>
      <c r="AG43" s="19">
        <v>1</v>
      </c>
      <c r="AH43" s="20">
        <v>-4.8304679574555032E-2</v>
      </c>
      <c r="AK43" s="1" t="str">
        <f t="shared" ref="AK43" si="38">CONCATENATE(AL43,"-",AM43)</f>
        <v>570-13.8</v>
      </c>
      <c r="AL43" s="19">
        <v>570</v>
      </c>
      <c r="AM43" s="19">
        <v>13.8</v>
      </c>
      <c r="AN43" s="19">
        <v>1</v>
      </c>
      <c r="AO43" s="20">
        <v>-5.5228787452803374</v>
      </c>
    </row>
    <row r="44" spans="1:42" x14ac:dyDescent="0.45">
      <c r="A44" s="276"/>
      <c r="B44" s="285"/>
      <c r="C44" s="333"/>
      <c r="D44" s="284">
        <v>2</v>
      </c>
      <c r="E44" s="97">
        <v>2</v>
      </c>
      <c r="F44" s="43"/>
      <c r="G44" s="43">
        <v>30</v>
      </c>
      <c r="H44" s="43"/>
      <c r="I44" s="43">
        <v>2</v>
      </c>
      <c r="J44" s="43"/>
      <c r="K44" s="44">
        <v>0</v>
      </c>
      <c r="L44" s="44"/>
      <c r="M44" s="44"/>
      <c r="N44" s="45">
        <f t="shared" ref="N44" si="39">(G44)*(10^(G$2))</f>
        <v>300</v>
      </c>
      <c r="O44" s="35">
        <f t="shared" si="33"/>
        <v>-5.1026623418971475</v>
      </c>
      <c r="P44" s="330"/>
      <c r="Q44" s="290"/>
      <c r="R44" s="270"/>
      <c r="S44" s="272"/>
      <c r="AD44" s="1" t="str">
        <f>AD43</f>
        <v>430-CUT</v>
      </c>
      <c r="AE44" s="19">
        <f>AE43</f>
        <v>430</v>
      </c>
      <c r="AF44" s="71">
        <f>AF43</f>
        <v>1.6666666666666666E-2</v>
      </c>
      <c r="AG44" s="19">
        <f>AG43</f>
        <v>1</v>
      </c>
      <c r="AH44" s="20">
        <v>-0.13262556527459096</v>
      </c>
      <c r="AK44" s="1" t="str">
        <f>AK43</f>
        <v>570-13.8</v>
      </c>
      <c r="AL44" s="19">
        <f>AL43</f>
        <v>570</v>
      </c>
      <c r="AM44" s="19">
        <f>AM43</f>
        <v>13.8</v>
      </c>
      <c r="AN44" s="19">
        <f t="shared" ref="AN44" si="40">AN43</f>
        <v>1</v>
      </c>
      <c r="AO44" s="20">
        <v>-5.0222763947111524</v>
      </c>
    </row>
    <row r="45" spans="1:42" x14ac:dyDescent="0.45">
      <c r="A45" s="276"/>
      <c r="B45" s="285"/>
      <c r="C45" s="333"/>
      <c r="D45" s="274">
        <v>2</v>
      </c>
      <c r="E45" s="97">
        <v>1</v>
      </c>
      <c r="F45" s="43"/>
      <c r="G45" s="43">
        <v>67</v>
      </c>
      <c r="H45" s="43"/>
      <c r="I45" s="43">
        <v>2</v>
      </c>
      <c r="J45" s="43"/>
      <c r="K45" s="44">
        <v>0</v>
      </c>
      <c r="L45" s="44"/>
      <c r="M45" s="44"/>
      <c r="N45" s="45">
        <f>(G45)*(10^(G$2))</f>
        <v>670</v>
      </c>
      <c r="O45" s="35">
        <f t="shared" si="33"/>
        <v>-4.7537087939159841</v>
      </c>
      <c r="P45" s="330"/>
      <c r="Q45" s="290"/>
      <c r="R45" s="270"/>
      <c r="S45" s="272"/>
      <c r="AD45" s="1" t="str">
        <f t="shared" ref="AD45:AF46" si="41">AD44</f>
        <v>430-CUT</v>
      </c>
      <c r="AE45" s="19">
        <f t="shared" si="41"/>
        <v>430</v>
      </c>
      <c r="AF45" s="71">
        <f t="shared" si="41"/>
        <v>1.6666666666666666E-2</v>
      </c>
      <c r="AG45" s="19">
        <v>2</v>
      </c>
      <c r="AH45" s="20">
        <v>-8.842190278253749E-2</v>
      </c>
      <c r="AK45" s="1" t="str">
        <f t="shared" ref="AK45:AN46" si="42">AK44</f>
        <v>570-13.8</v>
      </c>
      <c r="AL45" s="19">
        <f t="shared" si="42"/>
        <v>570</v>
      </c>
      <c r="AM45" s="19">
        <f t="shared" si="42"/>
        <v>13.8</v>
      </c>
      <c r="AN45" s="19">
        <v>2</v>
      </c>
      <c r="AO45" s="20">
        <v>-4.693574972449313</v>
      </c>
    </row>
    <row r="46" spans="1:42" ht="14.65" thickBot="1" x14ac:dyDescent="0.5">
      <c r="A46" s="283"/>
      <c r="B46" s="286"/>
      <c r="C46" s="334"/>
      <c r="D46" s="275">
        <v>2</v>
      </c>
      <c r="E46" s="99">
        <v>2</v>
      </c>
      <c r="F46" s="52"/>
      <c r="G46" s="52">
        <v>45</v>
      </c>
      <c r="H46" s="52"/>
      <c r="I46" s="52">
        <v>1</v>
      </c>
      <c r="J46" s="52"/>
      <c r="K46" s="53">
        <v>0</v>
      </c>
      <c r="L46" s="53"/>
      <c r="M46" s="53"/>
      <c r="N46" s="54">
        <f>(G46)*(10^(G$2))</f>
        <v>450</v>
      </c>
      <c r="O46" s="100">
        <f t="shared" si="33"/>
        <v>-4.9265710828414662</v>
      </c>
      <c r="P46" s="331"/>
      <c r="Q46" s="291"/>
      <c r="R46" s="271"/>
      <c r="S46" s="273"/>
      <c r="AD46" s="1" t="str">
        <f t="shared" si="41"/>
        <v>430-CUT</v>
      </c>
      <c r="AE46" s="19">
        <f t="shared" si="41"/>
        <v>430</v>
      </c>
      <c r="AF46" s="71">
        <f t="shared" si="41"/>
        <v>1.6666666666666666E-2</v>
      </c>
      <c r="AG46" s="19">
        <f>AG45</f>
        <v>2</v>
      </c>
      <c r="AH46" s="20">
        <v>-0.14841983245782286</v>
      </c>
      <c r="AK46" s="1" t="str">
        <f t="shared" si="42"/>
        <v>570-13.8</v>
      </c>
      <c r="AL46" s="19">
        <f t="shared" si="42"/>
        <v>570</v>
      </c>
      <c r="AM46" s="19">
        <f t="shared" si="42"/>
        <v>13.8</v>
      </c>
      <c r="AN46" s="19">
        <f t="shared" si="42"/>
        <v>2</v>
      </c>
      <c r="AO46" s="20">
        <v>-4.6197887582883936</v>
      </c>
    </row>
    <row r="47" spans="1:42" x14ac:dyDescent="0.45">
      <c r="A47" s="282" t="s">
        <v>112</v>
      </c>
      <c r="B47" s="284">
        <v>400</v>
      </c>
      <c r="C47" s="284">
        <v>11.3</v>
      </c>
      <c r="D47" s="287">
        <v>1</v>
      </c>
      <c r="E47" s="101">
        <v>1</v>
      </c>
      <c r="F47" s="57"/>
      <c r="G47" s="57"/>
      <c r="H47" s="57" t="s">
        <v>18</v>
      </c>
      <c r="I47" s="57"/>
      <c r="J47" s="57" t="s">
        <v>18</v>
      </c>
      <c r="K47" s="60"/>
      <c r="L47" s="60">
        <v>21</v>
      </c>
      <c r="M47" s="60"/>
      <c r="N47" s="69">
        <f t="shared" ref="N47:N62" si="43">(L47)*(10^(L$2))</f>
        <v>21000000</v>
      </c>
      <c r="O47" s="102">
        <f>LOG10(N47/P$31)</f>
        <v>-0.25756430188289087</v>
      </c>
      <c r="P47" s="329">
        <f>AVERAGE(N47:N50)</f>
        <v>22250000</v>
      </c>
      <c r="Q47" s="306">
        <f>_xlfn.STDEV.S(N47:N50)</f>
        <v>1500000</v>
      </c>
      <c r="R47" s="292">
        <f>AVERAGE(O47:O50)</f>
        <v>-0.23318917981755077</v>
      </c>
      <c r="S47" s="293">
        <f>_xlfn.STDEV.S(O47:O50)</f>
        <v>2.9139917900969411E-2</v>
      </c>
      <c r="AD47" s="1" t="s">
        <v>29</v>
      </c>
      <c r="AE47" s="19">
        <v>500</v>
      </c>
      <c r="AF47" s="71">
        <f>1/60</f>
        <v>1.6666666666666666E-2</v>
      </c>
      <c r="AG47" s="19">
        <v>1</v>
      </c>
      <c r="AH47" s="20">
        <v>2.2276394711152208E-2</v>
      </c>
      <c r="AK47" s="1" t="str">
        <f t="shared" ref="AK47" si="44">CONCATENATE(AL47,"-",AM47)</f>
        <v>600-11.3</v>
      </c>
      <c r="AL47" s="19">
        <v>600</v>
      </c>
      <c r="AM47" s="19">
        <v>11.3</v>
      </c>
      <c r="AN47" s="19">
        <v>1</v>
      </c>
      <c r="AO47" s="20">
        <v>-5.0705810742857071</v>
      </c>
    </row>
    <row r="48" spans="1:42" x14ac:dyDescent="0.45">
      <c r="A48" s="276"/>
      <c r="B48" s="285"/>
      <c r="C48" s="285"/>
      <c r="D48" s="284">
        <v>2</v>
      </c>
      <c r="E48" s="97">
        <v>2</v>
      </c>
      <c r="F48" s="43"/>
      <c r="G48" s="43"/>
      <c r="H48" s="43" t="s">
        <v>18</v>
      </c>
      <c r="I48" s="43"/>
      <c r="J48" s="43" t="s">
        <v>18</v>
      </c>
      <c r="K48" s="44"/>
      <c r="L48" s="44">
        <v>24</v>
      </c>
      <c r="M48" s="44"/>
      <c r="N48" s="45">
        <f t="shared" si="43"/>
        <v>24000000</v>
      </c>
      <c r="O48" s="35">
        <f t="shared" si="33"/>
        <v>-0.19957235490520417</v>
      </c>
      <c r="P48" s="330"/>
      <c r="Q48" s="290"/>
      <c r="R48" s="270"/>
      <c r="S48" s="272"/>
      <c r="AD48" s="1" t="str">
        <f>AD47</f>
        <v>500-CUT</v>
      </c>
      <c r="AE48" s="19">
        <f>AE47</f>
        <v>500</v>
      </c>
      <c r="AF48" s="71">
        <f>AF47</f>
        <v>1.6666666666666666E-2</v>
      </c>
      <c r="AG48" s="19">
        <f>AG47</f>
        <v>1</v>
      </c>
      <c r="AH48" s="20">
        <v>-0.14841983245782286</v>
      </c>
      <c r="AK48" s="1" t="str">
        <f>AK47</f>
        <v>600-11.3</v>
      </c>
      <c r="AL48" s="19">
        <f>AL47</f>
        <v>600</v>
      </c>
      <c r="AM48" s="19">
        <f>AM47</f>
        <v>11.3</v>
      </c>
      <c r="AN48" s="19">
        <f t="shared" ref="AN48" si="45">AN47</f>
        <v>1</v>
      </c>
      <c r="AO48" s="20">
        <v>-5.1706962271689747</v>
      </c>
    </row>
    <row r="49" spans="1:42" x14ac:dyDescent="0.45">
      <c r="A49" s="276"/>
      <c r="B49" s="285"/>
      <c r="C49" s="285"/>
      <c r="D49" s="274">
        <v>2</v>
      </c>
      <c r="E49" s="97">
        <v>1</v>
      </c>
      <c r="F49" s="43"/>
      <c r="G49" s="43"/>
      <c r="H49" s="43" t="s">
        <v>18</v>
      </c>
      <c r="I49" s="43"/>
      <c r="J49" s="43" t="s">
        <v>18</v>
      </c>
      <c r="K49" s="44"/>
      <c r="L49" s="44">
        <v>23</v>
      </c>
      <c r="M49" s="44"/>
      <c r="N49" s="45">
        <f t="shared" si="43"/>
        <v>23000000</v>
      </c>
      <c r="O49" s="35">
        <f t="shared" si="33"/>
        <v>-0.21805576059921727</v>
      </c>
      <c r="P49" s="330"/>
      <c r="Q49" s="290"/>
      <c r="R49" s="270"/>
      <c r="S49" s="272"/>
      <c r="AD49" s="1" t="str">
        <f t="shared" ref="AD49:AF50" si="46">AD48</f>
        <v>500-CUT</v>
      </c>
      <c r="AE49" s="19">
        <f t="shared" si="46"/>
        <v>500</v>
      </c>
      <c r="AF49" s="71">
        <f t="shared" si="46"/>
        <v>1.6666666666666666E-2</v>
      </c>
      <c r="AG49" s="19">
        <v>2</v>
      </c>
      <c r="AH49" s="20">
        <v>-0.16481024864599217</v>
      </c>
      <c r="AK49" s="1" t="str">
        <f t="shared" ref="AK49:AN50" si="47">AK48</f>
        <v>600-11.3</v>
      </c>
      <c r="AL49" s="19">
        <f t="shared" si="47"/>
        <v>600</v>
      </c>
      <c r="AM49" s="19">
        <f t="shared" si="47"/>
        <v>11.3</v>
      </c>
      <c r="AN49" s="19">
        <v>2</v>
      </c>
      <c r="AO49" s="20">
        <v>-5.0705810742857071</v>
      </c>
    </row>
    <row r="50" spans="1:42" ht="14.65" thickBot="1" x14ac:dyDescent="0.5">
      <c r="A50" s="283"/>
      <c r="B50" s="286"/>
      <c r="C50" s="286"/>
      <c r="D50" s="275">
        <v>2</v>
      </c>
      <c r="E50" s="99">
        <v>2</v>
      </c>
      <c r="F50" s="52"/>
      <c r="G50" s="52"/>
      <c r="H50" s="52" t="s">
        <v>18</v>
      </c>
      <c r="I50" s="52"/>
      <c r="J50" s="52" t="s">
        <v>18</v>
      </c>
      <c r="K50" s="53"/>
      <c r="L50" s="53">
        <v>21</v>
      </c>
      <c r="M50" s="53"/>
      <c r="N50" s="54">
        <f t="shared" si="43"/>
        <v>21000000</v>
      </c>
      <c r="O50" s="100">
        <f t="shared" si="33"/>
        <v>-0.25756430188289087</v>
      </c>
      <c r="P50" s="331"/>
      <c r="Q50" s="291"/>
      <c r="R50" s="271"/>
      <c r="S50" s="273"/>
      <c r="AD50" s="1" t="str">
        <f t="shared" si="46"/>
        <v>500-CUT</v>
      </c>
      <c r="AE50" s="19">
        <f t="shared" si="46"/>
        <v>500</v>
      </c>
      <c r="AF50" s="71">
        <f t="shared" si="46"/>
        <v>1.6666666666666666E-2</v>
      </c>
      <c r="AG50" s="19">
        <f>AG49</f>
        <v>2</v>
      </c>
      <c r="AH50" s="20">
        <v>-0.21805576059921727</v>
      </c>
      <c r="AK50" s="1" t="str">
        <f t="shared" si="47"/>
        <v>600-11.3</v>
      </c>
      <c r="AL50" s="19">
        <f t="shared" si="47"/>
        <v>600</v>
      </c>
      <c r="AM50" s="19">
        <f t="shared" si="47"/>
        <v>11.3</v>
      </c>
      <c r="AN50" s="19">
        <f t="shared" si="47"/>
        <v>2</v>
      </c>
      <c r="AO50" s="20">
        <v>-5.279840696594043</v>
      </c>
    </row>
    <row r="51" spans="1:42" x14ac:dyDescent="0.45">
      <c r="A51" s="282" t="s">
        <v>30</v>
      </c>
      <c r="B51" s="320">
        <v>430</v>
      </c>
      <c r="C51" s="320" t="s">
        <v>20</v>
      </c>
      <c r="D51" s="287">
        <v>1</v>
      </c>
      <c r="E51" s="101">
        <v>1</v>
      </c>
      <c r="F51" s="57"/>
      <c r="G51" s="57"/>
      <c r="H51" s="57" t="s">
        <v>18</v>
      </c>
      <c r="I51" s="57"/>
      <c r="J51" s="57" t="s">
        <v>18</v>
      </c>
      <c r="K51" s="60"/>
      <c r="L51" s="60">
        <v>34</v>
      </c>
      <c r="M51" s="60"/>
      <c r="N51" s="45">
        <f t="shared" si="43"/>
        <v>34000000</v>
      </c>
      <c r="O51" s="35">
        <f>LOG10(N51/P$31)</f>
        <v>-4.8304679574555032E-2</v>
      </c>
      <c r="P51" s="330">
        <f>AVERAGE(N51:N54)</f>
        <v>30000000</v>
      </c>
      <c r="Q51" s="290">
        <f>_xlfn.STDEV.S(N51:N54)</f>
        <v>3162277.6601683795</v>
      </c>
      <c r="R51" s="270">
        <f>AVERAGE(O51:O54)</f>
        <v>-0.10444299502237658</v>
      </c>
      <c r="S51" s="272">
        <f>_xlfn.STDEV.S(O51:O54)</f>
        <v>4.5226855424335445E-2</v>
      </c>
      <c r="AD51" s="1" t="str">
        <f>CONCATENATE(AE51,"-",AF51,"-",AI51)</f>
        <v>500-11.3-3</v>
      </c>
      <c r="AE51" s="19">
        <v>500</v>
      </c>
      <c r="AF51" s="19">
        <v>11.3</v>
      </c>
      <c r="AG51" s="19">
        <v>1</v>
      </c>
      <c r="AH51" s="20">
        <v>-3.6430185990068686</v>
      </c>
      <c r="AI51" s="19">
        <v>3</v>
      </c>
      <c r="AK51" s="1" t="str">
        <f>CONCATENATE(AL51,"-",AM51,"-",AP51)</f>
        <v>500-11.3-5</v>
      </c>
      <c r="AL51" s="19">
        <v>500</v>
      </c>
      <c r="AM51" s="19">
        <v>11.3</v>
      </c>
      <c r="AN51" s="19">
        <v>1</v>
      </c>
      <c r="AO51" s="20">
        <v>-3.9847003735102202</v>
      </c>
      <c r="AP51" s="19">
        <v>5</v>
      </c>
    </row>
    <row r="52" spans="1:42" x14ac:dyDescent="0.45">
      <c r="A52" s="276"/>
      <c r="B52" s="328"/>
      <c r="C52" s="328"/>
      <c r="D52" s="284">
        <v>2</v>
      </c>
      <c r="E52" s="97">
        <v>2</v>
      </c>
      <c r="F52" s="43"/>
      <c r="G52" s="43"/>
      <c r="H52" s="43" t="s">
        <v>18</v>
      </c>
      <c r="I52" s="43"/>
      <c r="J52" s="43" t="s">
        <v>18</v>
      </c>
      <c r="K52" s="44"/>
      <c r="L52" s="44">
        <v>28</v>
      </c>
      <c r="M52" s="44"/>
      <c r="N52" s="45">
        <f t="shared" si="43"/>
        <v>28000000</v>
      </c>
      <c r="O52" s="35">
        <f t="shared" si="33"/>
        <v>-0.13262556527459096</v>
      </c>
      <c r="P52" s="330"/>
      <c r="Q52" s="290"/>
      <c r="R52" s="270"/>
      <c r="S52" s="272"/>
      <c r="AD52" s="1" t="str">
        <f>AD51</f>
        <v>500-11.3-3</v>
      </c>
      <c r="AE52" s="19">
        <f>AE51</f>
        <v>500</v>
      </c>
      <c r="AF52" s="19">
        <f>AF51</f>
        <v>11.3</v>
      </c>
      <c r="AG52" s="19">
        <f>AG51</f>
        <v>1</v>
      </c>
      <c r="AH52" s="20">
        <v>-3.4982562703720057</v>
      </c>
      <c r="AK52" s="1" t="str">
        <f>AK51</f>
        <v>500-11.3-5</v>
      </c>
      <c r="AL52" s="19">
        <f>AL51</f>
        <v>500</v>
      </c>
      <c r="AM52" s="19">
        <f>AM51</f>
        <v>11.3</v>
      </c>
      <c r="AN52" s="19">
        <f t="shared" ref="AN52" si="48">AN51</f>
        <v>1</v>
      </c>
      <c r="AO52" s="20">
        <v>-4.2924637518331696</v>
      </c>
    </row>
    <row r="53" spans="1:42" x14ac:dyDescent="0.45">
      <c r="A53" s="276"/>
      <c r="B53" s="328"/>
      <c r="C53" s="328"/>
      <c r="D53" s="274">
        <v>2</v>
      </c>
      <c r="E53" s="97">
        <v>1</v>
      </c>
      <c r="F53" s="43"/>
      <c r="G53" s="43"/>
      <c r="H53" s="43" t="s">
        <v>18</v>
      </c>
      <c r="I53" s="43"/>
      <c r="J53" s="43" t="s">
        <v>18</v>
      </c>
      <c r="K53" s="44"/>
      <c r="L53" s="44">
        <v>31</v>
      </c>
      <c r="M53" s="44"/>
      <c r="N53" s="45">
        <f t="shared" si="43"/>
        <v>31000000</v>
      </c>
      <c r="O53" s="35">
        <f t="shared" si="33"/>
        <v>-8.842190278253749E-2</v>
      </c>
      <c r="P53" s="330"/>
      <c r="Q53" s="290"/>
      <c r="R53" s="270"/>
      <c r="S53" s="272"/>
      <c r="AD53" s="1" t="str">
        <f t="shared" ref="AD53:AF54" si="49">AD52</f>
        <v>500-11.3-3</v>
      </c>
      <c r="AE53" s="19">
        <f t="shared" si="49"/>
        <v>500</v>
      </c>
      <c r="AF53" s="19">
        <f t="shared" si="49"/>
        <v>11.3</v>
      </c>
      <c r="AG53" s="19">
        <v>2</v>
      </c>
      <c r="AH53" s="20">
        <v>-3.2128939069634299</v>
      </c>
      <c r="AK53" s="1" t="str">
        <f t="shared" ref="AK53:AN54" si="50">AK52</f>
        <v>500-11.3-5</v>
      </c>
      <c r="AL53" s="19">
        <f t="shared" si="50"/>
        <v>500</v>
      </c>
      <c r="AM53" s="19">
        <f t="shared" si="50"/>
        <v>11.3</v>
      </c>
      <c r="AN53" s="19">
        <v>2</v>
      </c>
      <c r="AO53" s="20">
        <v>-3.8019785355555258</v>
      </c>
    </row>
    <row r="54" spans="1:42" ht="14.65" thickBot="1" x14ac:dyDescent="0.5">
      <c r="A54" s="276"/>
      <c r="B54" s="328"/>
      <c r="C54" s="328"/>
      <c r="D54" s="320">
        <v>2</v>
      </c>
      <c r="E54" s="97">
        <v>2</v>
      </c>
      <c r="F54" s="43"/>
      <c r="G54" s="43"/>
      <c r="H54" s="43" t="s">
        <v>18</v>
      </c>
      <c r="I54" s="43"/>
      <c r="J54" s="43" t="s">
        <v>18</v>
      </c>
      <c r="K54" s="44"/>
      <c r="L54" s="44">
        <v>27</v>
      </c>
      <c r="M54" s="44"/>
      <c r="N54" s="54">
        <f t="shared" si="43"/>
        <v>27000000</v>
      </c>
      <c r="O54" s="100">
        <f t="shared" si="33"/>
        <v>-0.14841983245782286</v>
      </c>
      <c r="P54" s="331"/>
      <c r="Q54" s="291"/>
      <c r="R54" s="271"/>
      <c r="S54" s="273"/>
      <c r="AD54" s="1" t="str">
        <f t="shared" si="49"/>
        <v>500-11.3-3</v>
      </c>
      <c r="AE54" s="19">
        <f t="shared" si="49"/>
        <v>500</v>
      </c>
      <c r="AF54" s="19">
        <f t="shared" si="49"/>
        <v>11.3</v>
      </c>
      <c r="AG54" s="19">
        <f>AG53</f>
        <v>2</v>
      </c>
      <c r="AH54" s="20">
        <v>-3.2041199826559246</v>
      </c>
      <c r="AK54" s="1" t="str">
        <f t="shared" si="50"/>
        <v>500-11.3-5</v>
      </c>
      <c r="AL54" s="19">
        <f t="shared" si="50"/>
        <v>500</v>
      </c>
      <c r="AM54" s="19">
        <f t="shared" si="50"/>
        <v>11.3</v>
      </c>
      <c r="AN54" s="19">
        <f t="shared" si="50"/>
        <v>2</v>
      </c>
      <c r="AO54" s="20">
        <v>-4.144401216377732</v>
      </c>
    </row>
    <row r="55" spans="1:42" x14ac:dyDescent="0.45">
      <c r="A55" s="307" t="s">
        <v>31</v>
      </c>
      <c r="B55" s="327">
        <v>500</v>
      </c>
      <c r="C55" s="327" t="s">
        <v>20</v>
      </c>
      <c r="D55" s="309">
        <v>1</v>
      </c>
      <c r="E55" s="103">
        <v>1</v>
      </c>
      <c r="F55" s="68"/>
      <c r="G55" s="68"/>
      <c r="H55" s="68" t="s">
        <v>18</v>
      </c>
      <c r="I55" s="68"/>
      <c r="J55" s="68" t="s">
        <v>18</v>
      </c>
      <c r="K55" s="59"/>
      <c r="L55" s="59">
        <v>40</v>
      </c>
      <c r="M55" s="59"/>
      <c r="N55" s="69">
        <f t="shared" si="43"/>
        <v>40000000</v>
      </c>
      <c r="O55" s="102">
        <f>LOG10(N55/P$31)</f>
        <v>2.2276394711152208E-2</v>
      </c>
      <c r="P55" s="329">
        <f>AVERAGE(N55:N58)</f>
        <v>29000000</v>
      </c>
      <c r="Q55" s="306">
        <f>_xlfn.STDEV.S(N55:N58)</f>
        <v>7527726.5270908102</v>
      </c>
      <c r="R55" s="292">
        <f>AVERAGE(O55:O58)</f>
        <v>-0.12725236174797003</v>
      </c>
      <c r="S55" s="293">
        <f>_xlfn.STDEV.S(O55:O58)</f>
        <v>0.10402365586033348</v>
      </c>
      <c r="AD55" s="1" t="str">
        <f>CONCATENATE(AE55,"-",AF55,"-",AI55)</f>
        <v>500-11.3-4</v>
      </c>
      <c r="AE55" s="19">
        <v>500</v>
      </c>
      <c r="AF55" s="19">
        <v>11.3</v>
      </c>
      <c r="AG55" s="19">
        <v>1</v>
      </c>
      <c r="AH55" s="20">
        <v>-3.2757241303992108</v>
      </c>
      <c r="AI55" s="19">
        <v>4</v>
      </c>
    </row>
    <row r="56" spans="1:42" x14ac:dyDescent="0.45">
      <c r="A56" s="276"/>
      <c r="B56" s="328"/>
      <c r="C56" s="328"/>
      <c r="D56" s="284">
        <v>2</v>
      </c>
      <c r="E56" s="97">
        <v>2</v>
      </c>
      <c r="F56" s="43"/>
      <c r="G56" s="43"/>
      <c r="H56" s="43" t="s">
        <v>18</v>
      </c>
      <c r="I56" s="43"/>
      <c r="J56" s="43" t="s">
        <v>18</v>
      </c>
      <c r="K56" s="44"/>
      <c r="L56" s="44">
        <v>27</v>
      </c>
      <c r="M56" s="44"/>
      <c r="N56" s="45">
        <f t="shared" si="43"/>
        <v>27000000</v>
      </c>
      <c r="O56" s="35">
        <f t="shared" si="33"/>
        <v>-0.14841983245782286</v>
      </c>
      <c r="P56" s="330"/>
      <c r="Q56" s="290"/>
      <c r="R56" s="270"/>
      <c r="S56" s="272"/>
      <c r="AD56" s="1" t="str">
        <f>AD55</f>
        <v>500-11.3-4</v>
      </c>
      <c r="AE56" s="19">
        <f>AE55</f>
        <v>500</v>
      </c>
      <c r="AF56" s="19">
        <f>AF55</f>
        <v>11.3</v>
      </c>
      <c r="AG56" s="19">
        <f>AG55</f>
        <v>1</v>
      </c>
      <c r="AH56" s="20">
        <v>-3.4406919890929877</v>
      </c>
    </row>
    <row r="57" spans="1:42" x14ac:dyDescent="0.45">
      <c r="A57" s="276"/>
      <c r="B57" s="328"/>
      <c r="C57" s="328"/>
      <c r="D57" s="274">
        <v>2</v>
      </c>
      <c r="E57" s="97">
        <v>1</v>
      </c>
      <c r="F57" s="43"/>
      <c r="G57" s="43"/>
      <c r="H57" s="43" t="s">
        <v>18</v>
      </c>
      <c r="I57" s="43"/>
      <c r="J57" s="43" t="s">
        <v>18</v>
      </c>
      <c r="K57" s="44"/>
      <c r="L57" s="44">
        <v>26</v>
      </c>
      <c r="M57" s="44"/>
      <c r="N57" s="45">
        <f t="shared" si="43"/>
        <v>26000000</v>
      </c>
      <c r="O57" s="35">
        <f t="shared" si="33"/>
        <v>-0.16481024864599217</v>
      </c>
      <c r="P57" s="330"/>
      <c r="Q57" s="290"/>
      <c r="R57" s="270"/>
      <c r="S57" s="272"/>
      <c r="AD57" s="1" t="str">
        <f t="shared" ref="AD57:AF58" si="51">AD56</f>
        <v>500-11.3-4</v>
      </c>
      <c r="AE57" s="19">
        <f t="shared" si="51"/>
        <v>500</v>
      </c>
      <c r="AF57" s="19">
        <f t="shared" si="51"/>
        <v>11.3</v>
      </c>
      <c r="AG57" s="19">
        <v>2</v>
      </c>
      <c r="AH57" s="20">
        <v>-3.279840696594043</v>
      </c>
    </row>
    <row r="58" spans="1:42" ht="14.65" thickBot="1" x14ac:dyDescent="0.5">
      <c r="A58" s="276"/>
      <c r="B58" s="328"/>
      <c r="C58" s="328"/>
      <c r="D58" s="320">
        <v>2</v>
      </c>
      <c r="E58" s="97">
        <v>2</v>
      </c>
      <c r="F58" s="43"/>
      <c r="G58" s="43"/>
      <c r="H58" s="43" t="s">
        <v>18</v>
      </c>
      <c r="I58" s="43"/>
      <c r="J58" s="43" t="s">
        <v>18</v>
      </c>
      <c r="K58" s="44"/>
      <c r="L58" s="44">
        <v>23</v>
      </c>
      <c r="M58" s="44"/>
      <c r="N58" s="54">
        <f t="shared" si="43"/>
        <v>23000000</v>
      </c>
      <c r="O58" s="100">
        <f t="shared" si="33"/>
        <v>-0.21805576059921727</v>
      </c>
      <c r="P58" s="331"/>
      <c r="Q58" s="291"/>
      <c r="R58" s="271"/>
      <c r="S58" s="273"/>
      <c r="AD58" s="1" t="str">
        <f t="shared" si="51"/>
        <v>500-11.3-4</v>
      </c>
      <c r="AE58" s="19">
        <f t="shared" si="51"/>
        <v>500</v>
      </c>
      <c r="AF58" s="19">
        <f t="shared" si="51"/>
        <v>11.3</v>
      </c>
      <c r="AG58" s="19">
        <f>AG57</f>
        <v>2</v>
      </c>
      <c r="AH58" s="20">
        <v>-3.2696215314123571</v>
      </c>
    </row>
    <row r="59" spans="1:42" x14ac:dyDescent="0.45">
      <c r="A59" s="321" t="s">
        <v>14</v>
      </c>
      <c r="B59" s="322">
        <v>0</v>
      </c>
      <c r="C59" s="322">
        <v>0</v>
      </c>
      <c r="D59" s="79">
        <v>1</v>
      </c>
      <c r="E59" s="80">
        <v>1</v>
      </c>
      <c r="F59" s="81"/>
      <c r="G59" s="81"/>
      <c r="H59" s="82"/>
      <c r="I59" s="82"/>
      <c r="J59" s="81"/>
      <c r="K59" s="83"/>
      <c r="L59" s="83">
        <v>36</v>
      </c>
      <c r="M59" s="83">
        <v>5</v>
      </c>
      <c r="N59" s="84">
        <f t="shared" si="43"/>
        <v>36000000</v>
      </c>
      <c r="O59" s="85"/>
      <c r="P59" s="323">
        <f>AVERAGE(N59:N62)</f>
        <v>40000000</v>
      </c>
      <c r="Q59" s="324">
        <f>_xlfn.STDEV.S(N59:N62)</f>
        <v>3741657.3867739416</v>
      </c>
      <c r="R59" s="325"/>
      <c r="S59" s="326"/>
      <c r="AD59" s="1" t="s">
        <v>110</v>
      </c>
      <c r="AE59" s="19">
        <v>400</v>
      </c>
      <c r="AF59" s="71">
        <f>1/60</f>
        <v>1.6666666666666666E-2</v>
      </c>
      <c r="AG59" s="19">
        <v>1</v>
      </c>
      <c r="AH59" s="20">
        <v>-7.0581074285707285E-2</v>
      </c>
    </row>
    <row r="60" spans="1:42" x14ac:dyDescent="0.45">
      <c r="A60" s="294"/>
      <c r="B60" s="296"/>
      <c r="C60" s="296"/>
      <c r="D60" s="86">
        <v>2</v>
      </c>
      <c r="E60" s="21">
        <v>2</v>
      </c>
      <c r="F60" s="87"/>
      <c r="G60" s="87"/>
      <c r="H60" s="12"/>
      <c r="I60" s="12"/>
      <c r="J60" s="87"/>
      <c r="K60" s="13"/>
      <c r="L60" s="13">
        <v>39</v>
      </c>
      <c r="M60" s="13">
        <v>3</v>
      </c>
      <c r="N60" s="88">
        <f t="shared" si="43"/>
        <v>39000000</v>
      </c>
      <c r="O60" s="89"/>
      <c r="P60" s="298"/>
      <c r="Q60" s="300"/>
      <c r="R60" s="302"/>
      <c r="S60" s="304"/>
      <c r="AD60" s="1" t="str">
        <f>AD59</f>
        <v>400-CUT</v>
      </c>
      <c r="AE60" s="19">
        <f>AE59</f>
        <v>400</v>
      </c>
      <c r="AF60" s="71">
        <f>AF59</f>
        <v>1.6666666666666666E-2</v>
      </c>
      <c r="AG60" s="19">
        <f>AG59</f>
        <v>1</v>
      </c>
      <c r="AH60" s="20">
        <v>4.1392685158225077E-2</v>
      </c>
    </row>
    <row r="61" spans="1:42" x14ac:dyDescent="0.45">
      <c r="A61" s="294"/>
      <c r="B61" s="296"/>
      <c r="C61" s="296"/>
      <c r="D61" s="90">
        <v>2</v>
      </c>
      <c r="E61" s="21">
        <v>1</v>
      </c>
      <c r="F61" s="87"/>
      <c r="G61" s="87"/>
      <c r="H61" s="12"/>
      <c r="I61" s="12"/>
      <c r="J61" s="87"/>
      <c r="K61" s="13"/>
      <c r="L61" s="13">
        <v>40</v>
      </c>
      <c r="M61" s="13">
        <v>4</v>
      </c>
      <c r="N61" s="14">
        <f t="shared" si="43"/>
        <v>40000000</v>
      </c>
      <c r="O61" s="89"/>
      <c r="P61" s="298"/>
      <c r="Q61" s="300"/>
      <c r="R61" s="302"/>
      <c r="S61" s="304"/>
      <c r="AD61" s="1" t="str">
        <f t="shared" ref="AD61:AF62" si="52">AD60</f>
        <v>400-CUT</v>
      </c>
      <c r="AE61" s="19">
        <f t="shared" si="52"/>
        <v>400</v>
      </c>
      <c r="AF61" s="71">
        <f t="shared" si="52"/>
        <v>1.6666666666666666E-2</v>
      </c>
      <c r="AG61" s="19">
        <v>2</v>
      </c>
      <c r="AH61" s="20">
        <v>-0.13966199342900631</v>
      </c>
    </row>
    <row r="62" spans="1:42" ht="14.65" thickBot="1" x14ac:dyDescent="0.5">
      <c r="A62" s="295"/>
      <c r="B62" s="297"/>
      <c r="C62" s="297"/>
      <c r="D62" s="91">
        <v>2</v>
      </c>
      <c r="E62" s="22">
        <v>2</v>
      </c>
      <c r="F62" s="92"/>
      <c r="G62" s="92"/>
      <c r="H62" s="25"/>
      <c r="I62" s="25"/>
      <c r="J62" s="92"/>
      <c r="K62" s="26"/>
      <c r="L62" s="26">
        <v>45</v>
      </c>
      <c r="M62" s="26">
        <v>5</v>
      </c>
      <c r="N62" s="93">
        <f t="shared" si="43"/>
        <v>45000000</v>
      </c>
      <c r="O62" s="94"/>
      <c r="P62" s="299"/>
      <c r="Q62" s="301"/>
      <c r="R62" s="303"/>
      <c r="S62" s="305"/>
      <c r="AD62" s="1" t="str">
        <f t="shared" si="52"/>
        <v>400-CUT</v>
      </c>
      <c r="AE62" s="19">
        <f t="shared" si="52"/>
        <v>400</v>
      </c>
      <c r="AF62" s="71">
        <f t="shared" si="52"/>
        <v>1.6666666666666666E-2</v>
      </c>
      <c r="AG62" s="19">
        <f>AG61</f>
        <v>2</v>
      </c>
      <c r="AH62" s="20">
        <v>-5.7991946977686754E-2</v>
      </c>
    </row>
    <row r="63" spans="1:42" ht="14.65" thickTop="1" x14ac:dyDescent="0.45">
      <c r="A63" s="315" t="s">
        <v>32</v>
      </c>
      <c r="B63" s="316">
        <v>500</v>
      </c>
      <c r="C63" s="316">
        <v>11.3</v>
      </c>
      <c r="D63" s="317">
        <v>1</v>
      </c>
      <c r="E63" s="95">
        <v>1</v>
      </c>
      <c r="F63" s="32"/>
      <c r="G63" s="32"/>
      <c r="H63" s="32">
        <v>91</v>
      </c>
      <c r="I63" s="32"/>
      <c r="J63" s="32"/>
      <c r="K63" s="33"/>
      <c r="L63" s="33"/>
      <c r="M63" s="33"/>
      <c r="N63" s="34">
        <f>(H63)*(10^(H$2))</f>
        <v>9100</v>
      </c>
      <c r="O63" s="102">
        <f>LOG10(N63/P$59)</f>
        <v>-3.6430185990068686</v>
      </c>
      <c r="P63" s="318">
        <f>AVERAGE(N63:N66)</f>
        <v>17825</v>
      </c>
      <c r="Q63" s="319">
        <f>_xlfn.STDEV.S(N63:N66)</f>
        <v>8132.8039445199956</v>
      </c>
      <c r="R63" s="313">
        <f>AVERAGE(O63:O66)</f>
        <v>-3.3895721897495572</v>
      </c>
      <c r="S63" s="314">
        <f>_xlfn.STDEV.S(O63:O66)</f>
        <v>0.21729783590755941</v>
      </c>
      <c r="AD63" s="1" t="str">
        <f t="shared" si="4"/>
        <v>570-13.8</v>
      </c>
      <c r="AE63" s="19">
        <v>570</v>
      </c>
      <c r="AF63" s="19">
        <v>13.8</v>
      </c>
      <c r="AG63" s="19">
        <v>1</v>
      </c>
      <c r="AH63" s="20">
        <v>-5.5228787452803374</v>
      </c>
    </row>
    <row r="64" spans="1:42" x14ac:dyDescent="0.45">
      <c r="A64" s="276"/>
      <c r="B64" s="285"/>
      <c r="C64" s="285"/>
      <c r="D64" s="284">
        <v>2</v>
      </c>
      <c r="E64" s="97">
        <v>2</v>
      </c>
      <c r="F64" s="43"/>
      <c r="G64" s="43"/>
      <c r="H64" s="43">
        <v>127</v>
      </c>
      <c r="I64" s="43"/>
      <c r="J64" s="43"/>
      <c r="K64" s="44"/>
      <c r="L64" s="44"/>
      <c r="M64" s="44"/>
      <c r="N64" s="98">
        <f t="shared" ref="N64:N66" si="53">(H64)*(10^(H$2))</f>
        <v>12700</v>
      </c>
      <c r="O64" s="35">
        <f>LOG10(N64/P$59)</f>
        <v>-3.4982562703720057</v>
      </c>
      <c r="P64" s="288"/>
      <c r="Q64" s="290"/>
      <c r="R64" s="270"/>
      <c r="S64" s="272"/>
      <c r="AD64" s="1" t="str">
        <f>AD63</f>
        <v>570-13.8</v>
      </c>
      <c r="AE64" s="19">
        <f>AE63</f>
        <v>570</v>
      </c>
      <c r="AF64" s="19">
        <f>AF63</f>
        <v>13.8</v>
      </c>
      <c r="AG64" s="19">
        <f t="shared" ref="AG64" si="54">AG63</f>
        <v>1</v>
      </c>
      <c r="AH64" s="20">
        <v>-5.0222763947111524</v>
      </c>
    </row>
    <row r="65" spans="1:35" x14ac:dyDescent="0.45">
      <c r="A65" s="276"/>
      <c r="B65" s="285"/>
      <c r="C65" s="285"/>
      <c r="D65" s="274">
        <v>2</v>
      </c>
      <c r="E65" s="97">
        <v>1</v>
      </c>
      <c r="F65" s="43"/>
      <c r="G65" s="43"/>
      <c r="H65" s="43">
        <v>245</v>
      </c>
      <c r="I65" s="43"/>
      <c r="J65" s="43"/>
      <c r="K65" s="44"/>
      <c r="L65" s="44"/>
      <c r="M65" s="44"/>
      <c r="N65" s="98">
        <f t="shared" si="53"/>
        <v>24500</v>
      </c>
      <c r="O65" s="35">
        <f t="shared" ref="O65:O81" si="55">LOG10(N65/P$59)</f>
        <v>-3.2128939069634299</v>
      </c>
      <c r="P65" s="288"/>
      <c r="Q65" s="290"/>
      <c r="R65" s="270"/>
      <c r="S65" s="272"/>
      <c r="AD65" s="1" t="str">
        <f t="shared" ref="AD65:AG66" si="56">AD64</f>
        <v>570-13.8</v>
      </c>
      <c r="AE65" s="19">
        <f t="shared" si="56"/>
        <v>570</v>
      </c>
      <c r="AF65" s="19">
        <f t="shared" si="56"/>
        <v>13.8</v>
      </c>
      <c r="AG65" s="19">
        <v>2</v>
      </c>
      <c r="AH65" s="20">
        <v>-4.693574972449313</v>
      </c>
    </row>
    <row r="66" spans="1:35" ht="14.65" thickBot="1" x14ac:dyDescent="0.5">
      <c r="A66" s="283"/>
      <c r="B66" s="286"/>
      <c r="C66" s="286"/>
      <c r="D66" s="275">
        <v>2</v>
      </c>
      <c r="E66" s="99">
        <v>2</v>
      </c>
      <c r="F66" s="52"/>
      <c r="G66" s="52"/>
      <c r="H66" s="52">
        <v>250</v>
      </c>
      <c r="I66" s="52"/>
      <c r="J66" s="52"/>
      <c r="K66" s="53"/>
      <c r="L66" s="53"/>
      <c r="M66" s="53"/>
      <c r="N66" s="66">
        <f t="shared" si="53"/>
        <v>25000</v>
      </c>
      <c r="O66" s="100">
        <f t="shared" si="55"/>
        <v>-3.2041199826559246</v>
      </c>
      <c r="P66" s="289"/>
      <c r="Q66" s="291"/>
      <c r="R66" s="271"/>
      <c r="S66" s="273"/>
      <c r="AD66" s="1" t="str">
        <f t="shared" si="56"/>
        <v>570-13.8</v>
      </c>
      <c r="AE66" s="19">
        <f t="shared" si="56"/>
        <v>570</v>
      </c>
      <c r="AF66" s="19">
        <f t="shared" si="56"/>
        <v>13.8</v>
      </c>
      <c r="AG66" s="19">
        <f t="shared" si="56"/>
        <v>2</v>
      </c>
      <c r="AH66" s="20">
        <v>-4.6197887582883936</v>
      </c>
    </row>
    <row r="67" spans="1:35" x14ac:dyDescent="0.45">
      <c r="A67" s="307" t="s">
        <v>33</v>
      </c>
      <c r="B67" s="308">
        <v>500</v>
      </c>
      <c r="C67" s="308">
        <v>11.3</v>
      </c>
      <c r="D67" s="309">
        <v>1</v>
      </c>
      <c r="E67" s="103">
        <v>1</v>
      </c>
      <c r="F67" s="68"/>
      <c r="G67" s="68"/>
      <c r="H67" s="68">
        <v>212</v>
      </c>
      <c r="I67" s="68"/>
      <c r="J67" s="68"/>
      <c r="K67" s="59"/>
      <c r="L67" s="59"/>
      <c r="M67" s="59"/>
      <c r="N67" s="69">
        <f>(H67)*(10^(H$2))</f>
        <v>21200</v>
      </c>
      <c r="O67" s="102">
        <f t="shared" si="55"/>
        <v>-3.2757241303992108</v>
      </c>
      <c r="P67" s="310">
        <f>AVERAGE(N67:N70)</f>
        <v>19550</v>
      </c>
      <c r="Q67" s="306">
        <f>_xlfn.STDEV.S(N67:N70)</f>
        <v>3372.9314648635636</v>
      </c>
      <c r="R67" s="292">
        <f>AVERAGE(O67:O70)</f>
        <v>-3.3164695868746494</v>
      </c>
      <c r="S67" s="293">
        <f>_xlfn.STDEV.S(O67:O70)</f>
        <v>8.2921274592377053E-2</v>
      </c>
      <c r="AD67" s="1" t="str">
        <f t="shared" si="4"/>
        <v>600-11.3</v>
      </c>
      <c r="AE67" s="19">
        <v>600</v>
      </c>
      <c r="AF67" s="19">
        <v>11.3</v>
      </c>
      <c r="AG67" s="19">
        <v>1</v>
      </c>
      <c r="AH67" s="20">
        <v>-5.0705810742857071</v>
      </c>
    </row>
    <row r="68" spans="1:35" x14ac:dyDescent="0.45">
      <c r="A68" s="276"/>
      <c r="B68" s="285"/>
      <c r="C68" s="285"/>
      <c r="D68" s="284">
        <v>2</v>
      </c>
      <c r="E68" s="97">
        <v>2</v>
      </c>
      <c r="F68" s="43"/>
      <c r="G68" s="43"/>
      <c r="H68" s="43">
        <v>145</v>
      </c>
      <c r="I68" s="43"/>
      <c r="J68" s="43"/>
      <c r="K68" s="44"/>
      <c r="L68" s="44"/>
      <c r="M68" s="44"/>
      <c r="N68" s="98">
        <f t="shared" ref="N68:N70" si="57">(H68)*(10^(H$2))</f>
        <v>14500</v>
      </c>
      <c r="O68" s="35">
        <f>LOG10(N68/P$59)</f>
        <v>-3.4406919890929877</v>
      </c>
      <c r="P68" s="288"/>
      <c r="Q68" s="290"/>
      <c r="R68" s="270"/>
      <c r="S68" s="272"/>
      <c r="AD68" s="1" t="str">
        <f>AD67</f>
        <v>600-11.3</v>
      </c>
      <c r="AE68" s="19">
        <f>AE67</f>
        <v>600</v>
      </c>
      <c r="AF68" s="19">
        <f>AF67</f>
        <v>11.3</v>
      </c>
      <c r="AG68" s="19">
        <f t="shared" ref="AG68" si="58">AG67</f>
        <v>1</v>
      </c>
      <c r="AH68" s="20">
        <v>-5.1706962271689747</v>
      </c>
    </row>
    <row r="69" spans="1:35" x14ac:dyDescent="0.45">
      <c r="A69" s="276"/>
      <c r="B69" s="285"/>
      <c r="C69" s="285"/>
      <c r="D69" s="274">
        <v>2</v>
      </c>
      <c r="E69" s="97">
        <v>1</v>
      </c>
      <c r="F69" s="43"/>
      <c r="G69" s="43"/>
      <c r="H69" s="43">
        <v>210</v>
      </c>
      <c r="I69" s="43"/>
      <c r="J69" s="43"/>
      <c r="K69" s="44"/>
      <c r="L69" s="44"/>
      <c r="M69" s="44"/>
      <c r="N69" s="98">
        <f t="shared" si="57"/>
        <v>21000</v>
      </c>
      <c r="O69" s="35">
        <f t="shared" si="55"/>
        <v>-3.279840696594043</v>
      </c>
      <c r="P69" s="288"/>
      <c r="Q69" s="290"/>
      <c r="R69" s="270"/>
      <c r="S69" s="272"/>
      <c r="AD69" s="1" t="str">
        <f t="shared" ref="AD69:AG70" si="59">AD68</f>
        <v>600-11.3</v>
      </c>
      <c r="AE69" s="19">
        <f t="shared" si="59"/>
        <v>600</v>
      </c>
      <c r="AF69" s="19">
        <f t="shared" si="59"/>
        <v>11.3</v>
      </c>
      <c r="AG69" s="19">
        <v>2</v>
      </c>
      <c r="AH69" s="20">
        <v>-5.0705810742857071</v>
      </c>
    </row>
    <row r="70" spans="1:35" ht="14.65" thickBot="1" x14ac:dyDescent="0.5">
      <c r="A70" s="283"/>
      <c r="B70" s="286"/>
      <c r="C70" s="286"/>
      <c r="D70" s="275">
        <v>2</v>
      </c>
      <c r="E70" s="99">
        <v>2</v>
      </c>
      <c r="F70" s="52"/>
      <c r="G70" s="52"/>
      <c r="H70" s="52">
        <v>215</v>
      </c>
      <c r="I70" s="52"/>
      <c r="J70" s="52"/>
      <c r="K70" s="53"/>
      <c r="L70" s="53"/>
      <c r="M70" s="53"/>
      <c r="N70" s="66">
        <f t="shared" si="57"/>
        <v>21500</v>
      </c>
      <c r="O70" s="100">
        <f t="shared" si="55"/>
        <v>-3.2696215314123571</v>
      </c>
      <c r="P70" s="289"/>
      <c r="Q70" s="291"/>
      <c r="R70" s="271"/>
      <c r="S70" s="273"/>
      <c r="AD70" s="1" t="str">
        <f t="shared" si="59"/>
        <v>600-11.3</v>
      </c>
      <c r="AE70" s="19">
        <f t="shared" si="59"/>
        <v>600</v>
      </c>
      <c r="AF70" s="19">
        <f t="shared" si="59"/>
        <v>11.3</v>
      </c>
      <c r="AG70" s="19">
        <f t="shared" si="59"/>
        <v>2</v>
      </c>
      <c r="AH70" s="20">
        <v>-5.279840696594043</v>
      </c>
    </row>
    <row r="71" spans="1:35" x14ac:dyDescent="0.45">
      <c r="A71" s="307" t="s">
        <v>111</v>
      </c>
      <c r="B71" s="308">
        <v>400</v>
      </c>
      <c r="C71" s="308" t="s">
        <v>20</v>
      </c>
      <c r="D71" s="309">
        <v>1</v>
      </c>
      <c r="E71" s="103">
        <v>1</v>
      </c>
      <c r="F71" s="104"/>
      <c r="G71" s="104"/>
      <c r="H71" s="104"/>
      <c r="I71" s="104"/>
      <c r="J71" s="104" t="s">
        <v>18</v>
      </c>
      <c r="K71" s="59"/>
      <c r="L71" s="59">
        <v>34</v>
      </c>
      <c r="M71" s="59">
        <v>1</v>
      </c>
      <c r="N71" s="69">
        <f>(L71)*(10^(L$2))</f>
        <v>34000000</v>
      </c>
      <c r="O71" s="102">
        <f t="shared" si="55"/>
        <v>-7.0581074285707285E-2</v>
      </c>
      <c r="P71" s="310">
        <f>AVERAGE(N71:N74)</f>
        <v>35500000</v>
      </c>
      <c r="Q71" s="306">
        <f>_xlfn.STDEV.S(N71:N74)</f>
        <v>6244997.998398398</v>
      </c>
      <c r="R71" s="292">
        <f>AVERAGE(O71:O74)</f>
        <v>-5.6710582383543817E-2</v>
      </c>
      <c r="S71" s="293">
        <f>_xlfn.STDEV.S(O71:O74)</f>
        <v>7.4608355514281535E-2</v>
      </c>
      <c r="AD71" s="1" t="str">
        <f>CONCATENATE(AE71,"-",AF71,"-",AI71)</f>
        <v>500-11.3-5</v>
      </c>
      <c r="AE71" s="19">
        <v>500</v>
      </c>
      <c r="AF71" s="19">
        <v>11.3</v>
      </c>
      <c r="AG71" s="19">
        <v>1</v>
      </c>
      <c r="AH71" s="20">
        <v>-3.9847003735102202</v>
      </c>
      <c r="AI71" s="19">
        <v>5</v>
      </c>
    </row>
    <row r="72" spans="1:35" x14ac:dyDescent="0.45">
      <c r="A72" s="276"/>
      <c r="B72" s="285"/>
      <c r="C72" s="285"/>
      <c r="D72" s="284">
        <v>2</v>
      </c>
      <c r="E72" s="105">
        <v>2</v>
      </c>
      <c r="F72" s="106"/>
      <c r="G72" s="106"/>
      <c r="H72" s="106"/>
      <c r="I72" s="106"/>
      <c r="J72" s="106" t="s">
        <v>18</v>
      </c>
      <c r="K72" s="44"/>
      <c r="L72" s="44">
        <v>44</v>
      </c>
      <c r="M72" s="44">
        <v>6</v>
      </c>
      <c r="N72" s="45">
        <f>(L72)*(10^(L$2))</f>
        <v>44000000</v>
      </c>
      <c r="O72" s="35">
        <f>LOG10(N72/P$59)</f>
        <v>4.1392685158225077E-2</v>
      </c>
      <c r="P72" s="288"/>
      <c r="Q72" s="290"/>
      <c r="R72" s="270"/>
      <c r="S72" s="272"/>
      <c r="AD72" s="1" t="str">
        <f>AD71</f>
        <v>500-11.3-5</v>
      </c>
      <c r="AE72" s="19">
        <f>AE71</f>
        <v>500</v>
      </c>
      <c r="AF72" s="19">
        <f>AF71</f>
        <v>11.3</v>
      </c>
      <c r="AG72" s="19">
        <f t="shared" ref="AG72" si="60">AG71</f>
        <v>1</v>
      </c>
      <c r="AH72" s="20">
        <v>-4.2924637518331696</v>
      </c>
    </row>
    <row r="73" spans="1:35" x14ac:dyDescent="0.45">
      <c r="A73" s="276"/>
      <c r="B73" s="285"/>
      <c r="C73" s="285"/>
      <c r="D73" s="311">
        <v>2</v>
      </c>
      <c r="E73" s="105">
        <v>1</v>
      </c>
      <c r="F73" s="106"/>
      <c r="G73" s="106"/>
      <c r="H73" s="106"/>
      <c r="I73" s="106"/>
      <c r="J73" s="106" t="s">
        <v>18</v>
      </c>
      <c r="K73" s="44"/>
      <c r="L73" s="44">
        <v>29</v>
      </c>
      <c r="M73" s="44">
        <v>5</v>
      </c>
      <c r="N73" s="45">
        <f>(L73)*(10^(L$2))</f>
        <v>29000000</v>
      </c>
      <c r="O73" s="35">
        <f t="shared" si="55"/>
        <v>-0.13966199342900631</v>
      </c>
      <c r="P73" s="288"/>
      <c r="Q73" s="290"/>
      <c r="R73" s="270"/>
      <c r="S73" s="272"/>
      <c r="AD73" s="1" t="str">
        <f t="shared" ref="AD73:AG74" si="61">AD72</f>
        <v>500-11.3-5</v>
      </c>
      <c r="AE73" s="19">
        <f t="shared" si="61"/>
        <v>500</v>
      </c>
      <c r="AF73" s="19">
        <f t="shared" si="61"/>
        <v>11.3</v>
      </c>
      <c r="AG73" s="19">
        <v>2</v>
      </c>
      <c r="AH73" s="20">
        <v>-3.8019785355555258</v>
      </c>
    </row>
    <row r="74" spans="1:35" ht="14.65" thickBot="1" x14ac:dyDescent="0.5">
      <c r="A74" s="283"/>
      <c r="B74" s="286"/>
      <c r="C74" s="286"/>
      <c r="D74" s="312">
        <v>2</v>
      </c>
      <c r="E74" s="107">
        <v>2</v>
      </c>
      <c r="F74" s="108"/>
      <c r="G74" s="108"/>
      <c r="H74" s="108"/>
      <c r="I74" s="108"/>
      <c r="J74" s="108" t="s">
        <v>18</v>
      </c>
      <c r="K74" s="53"/>
      <c r="L74" s="53">
        <v>35</v>
      </c>
      <c r="M74" s="53">
        <v>4</v>
      </c>
      <c r="N74" s="54">
        <f>(L74)*(10^(L$2))</f>
        <v>35000000</v>
      </c>
      <c r="O74" s="100">
        <f t="shared" si="55"/>
        <v>-5.7991946977686754E-2</v>
      </c>
      <c r="P74" s="289"/>
      <c r="Q74" s="291"/>
      <c r="R74" s="271"/>
      <c r="S74" s="273"/>
      <c r="AD74" s="1" t="str">
        <f t="shared" si="61"/>
        <v>500-11.3-5</v>
      </c>
      <c r="AE74" s="19">
        <f t="shared" si="61"/>
        <v>500</v>
      </c>
      <c r="AF74" s="19">
        <f t="shared" si="61"/>
        <v>11.3</v>
      </c>
      <c r="AG74" s="19">
        <f t="shared" si="61"/>
        <v>2</v>
      </c>
      <c r="AH74" s="20">
        <v>-4.144401216377732</v>
      </c>
    </row>
    <row r="75" spans="1:35" x14ac:dyDescent="0.45">
      <c r="A75" s="307" t="s">
        <v>34</v>
      </c>
      <c r="B75" s="308">
        <v>570</v>
      </c>
      <c r="C75" s="308">
        <v>13.8</v>
      </c>
      <c r="D75" s="309">
        <v>1</v>
      </c>
      <c r="E75" s="103">
        <v>1</v>
      </c>
      <c r="F75" s="68"/>
      <c r="G75" s="68">
        <v>12</v>
      </c>
      <c r="H75" s="68">
        <v>10</v>
      </c>
      <c r="I75" s="68"/>
      <c r="J75" s="68"/>
      <c r="K75" s="59"/>
      <c r="L75" s="59"/>
      <c r="M75" s="59"/>
      <c r="N75" s="69">
        <f>(G75)*(10^(G$2))</f>
        <v>120</v>
      </c>
      <c r="O75" s="102">
        <f>LOG10(N75/P$59)</f>
        <v>-5.5228787452803374</v>
      </c>
      <c r="P75" s="310">
        <f>AVERAGE(N75:N78)</f>
        <v>567.5</v>
      </c>
      <c r="Q75" s="306">
        <f>_xlfn.STDEV.S(N75:N78)</f>
        <v>386.55530005420957</v>
      </c>
      <c r="R75" s="292">
        <f>AVERAGE(O75:O78)</f>
        <v>-4.9646297176822989</v>
      </c>
      <c r="S75" s="293">
        <f>_xlfn.STDEV.S(O75:O78)</f>
        <v>0.41123840545991991</v>
      </c>
    </row>
    <row r="76" spans="1:35" x14ac:dyDescent="0.45">
      <c r="A76" s="276"/>
      <c r="B76" s="285"/>
      <c r="C76" s="285"/>
      <c r="D76" s="284">
        <v>2</v>
      </c>
      <c r="E76" s="97">
        <v>2</v>
      </c>
      <c r="F76" s="43"/>
      <c r="G76" s="43">
        <v>38</v>
      </c>
      <c r="H76" s="43">
        <v>24</v>
      </c>
      <c r="I76" s="43"/>
      <c r="J76" s="43"/>
      <c r="K76" s="44"/>
      <c r="L76" s="44"/>
      <c r="M76" s="44"/>
      <c r="N76" s="45">
        <f t="shared" ref="N76" si="62">(G76)*(10^(G$2))</f>
        <v>380</v>
      </c>
      <c r="O76" s="35">
        <f t="shared" si="55"/>
        <v>-5.0222763947111524</v>
      </c>
      <c r="P76" s="288"/>
      <c r="Q76" s="290"/>
      <c r="R76" s="270"/>
      <c r="S76" s="272"/>
    </row>
    <row r="77" spans="1:35" x14ac:dyDescent="0.45">
      <c r="A77" s="276"/>
      <c r="B77" s="285"/>
      <c r="C77" s="285"/>
      <c r="D77" s="274">
        <v>2</v>
      </c>
      <c r="E77" s="97">
        <v>1</v>
      </c>
      <c r="F77" s="43"/>
      <c r="G77" s="43">
        <v>81</v>
      </c>
      <c r="H77" s="43">
        <v>9</v>
      </c>
      <c r="I77" s="43"/>
      <c r="J77" s="43"/>
      <c r="K77" s="44"/>
      <c r="L77" s="44"/>
      <c r="M77" s="44"/>
      <c r="N77" s="45">
        <f>(G77)*(10^(G$2))</f>
        <v>810</v>
      </c>
      <c r="O77" s="35">
        <f t="shared" si="55"/>
        <v>-4.693574972449313</v>
      </c>
      <c r="P77" s="288"/>
      <c r="Q77" s="290"/>
      <c r="R77" s="270"/>
      <c r="S77" s="272"/>
    </row>
    <row r="78" spans="1:35" ht="14.65" thickBot="1" x14ac:dyDescent="0.5">
      <c r="A78" s="283"/>
      <c r="B78" s="286"/>
      <c r="C78" s="286"/>
      <c r="D78" s="275">
        <v>2</v>
      </c>
      <c r="E78" s="99">
        <v>2</v>
      </c>
      <c r="F78" s="52"/>
      <c r="G78" s="52">
        <v>96</v>
      </c>
      <c r="H78" s="52">
        <v>19</v>
      </c>
      <c r="I78" s="52"/>
      <c r="J78" s="52"/>
      <c r="K78" s="53"/>
      <c r="L78" s="53"/>
      <c r="M78" s="53"/>
      <c r="N78" s="54">
        <f>(G78)*(10^(G$2))</f>
        <v>960</v>
      </c>
      <c r="O78" s="100">
        <f t="shared" si="55"/>
        <v>-4.6197887582883936</v>
      </c>
      <c r="P78" s="289"/>
      <c r="Q78" s="291"/>
      <c r="R78" s="271"/>
      <c r="S78" s="273"/>
    </row>
    <row r="79" spans="1:35" x14ac:dyDescent="0.45">
      <c r="A79" s="307" t="s">
        <v>109</v>
      </c>
      <c r="B79" s="308">
        <v>600</v>
      </c>
      <c r="C79" s="308">
        <v>11.3</v>
      </c>
      <c r="D79" s="309">
        <v>1</v>
      </c>
      <c r="E79" s="103">
        <v>1</v>
      </c>
      <c r="F79" s="68"/>
      <c r="G79" s="68">
        <v>34</v>
      </c>
      <c r="H79" s="68">
        <v>3</v>
      </c>
      <c r="I79" s="68"/>
      <c r="J79" s="68"/>
      <c r="K79" s="59"/>
      <c r="L79" s="59"/>
      <c r="M79" s="59"/>
      <c r="N79" s="69">
        <f>(G79)*(10^(G$2))</f>
        <v>340</v>
      </c>
      <c r="O79" s="102">
        <f>LOG10(N79/P$59)</f>
        <v>-5.0705810742857071</v>
      </c>
      <c r="P79" s="310">
        <f>AVERAGE(N79:N82)</f>
        <v>290</v>
      </c>
      <c r="Q79" s="306">
        <f>_xlfn.STDEV.S(N79:N82)</f>
        <v>62.7162924074226</v>
      </c>
      <c r="R79" s="292">
        <f>AVERAGE(O79:O82)</f>
        <v>-5.147924768083608</v>
      </c>
      <c r="S79" s="293">
        <f>_xlfn.STDEV.S(O79:O82)</f>
        <v>9.9807223326192879E-2</v>
      </c>
    </row>
    <row r="80" spans="1:35" x14ac:dyDescent="0.45">
      <c r="A80" s="276"/>
      <c r="B80" s="285"/>
      <c r="C80" s="285"/>
      <c r="D80" s="284">
        <v>2</v>
      </c>
      <c r="E80" s="97">
        <v>2</v>
      </c>
      <c r="F80" s="43"/>
      <c r="G80" s="43">
        <v>27</v>
      </c>
      <c r="H80" s="43">
        <v>2</v>
      </c>
      <c r="I80" s="43"/>
      <c r="J80" s="43"/>
      <c r="K80" s="44"/>
      <c r="L80" s="44"/>
      <c r="M80" s="44"/>
      <c r="N80" s="45">
        <f t="shared" ref="N80" si="63">(G80)*(10^(G$2))</f>
        <v>270</v>
      </c>
      <c r="O80" s="35">
        <f t="shared" si="55"/>
        <v>-5.1706962271689747</v>
      </c>
      <c r="P80" s="288"/>
      <c r="Q80" s="290"/>
      <c r="R80" s="270"/>
      <c r="S80" s="272"/>
    </row>
    <row r="81" spans="1:23" x14ac:dyDescent="0.45">
      <c r="A81" s="276"/>
      <c r="B81" s="285"/>
      <c r="C81" s="285"/>
      <c r="D81" s="274">
        <v>2</v>
      </c>
      <c r="E81" s="97">
        <v>1</v>
      </c>
      <c r="F81" s="43"/>
      <c r="G81" s="43">
        <v>34</v>
      </c>
      <c r="H81" s="43">
        <v>5</v>
      </c>
      <c r="I81" s="43"/>
      <c r="J81" s="43"/>
      <c r="K81" s="44"/>
      <c r="L81" s="44"/>
      <c r="M81" s="44"/>
      <c r="N81" s="45">
        <f>(G81)*(10^(G$2))</f>
        <v>340</v>
      </c>
      <c r="O81" s="35">
        <f t="shared" si="55"/>
        <v>-5.0705810742857071</v>
      </c>
      <c r="P81" s="288"/>
      <c r="Q81" s="290"/>
      <c r="R81" s="270"/>
      <c r="S81" s="272"/>
    </row>
    <row r="82" spans="1:23" ht="14.65" thickBot="1" x14ac:dyDescent="0.5">
      <c r="A82" s="283"/>
      <c r="B82" s="286"/>
      <c r="C82" s="286"/>
      <c r="D82" s="275">
        <v>2</v>
      </c>
      <c r="E82" s="99">
        <v>2</v>
      </c>
      <c r="F82" s="52"/>
      <c r="G82" s="52">
        <v>21</v>
      </c>
      <c r="H82" s="52">
        <v>2</v>
      </c>
      <c r="I82" s="52"/>
      <c r="J82" s="52"/>
      <c r="K82" s="53"/>
      <c r="L82" s="53"/>
      <c r="M82" s="53"/>
      <c r="N82" s="54">
        <f>(G82)*(10^(G$2))</f>
        <v>210</v>
      </c>
      <c r="O82" s="100">
        <f>LOG10(N82/P$59)</f>
        <v>-5.279840696594043</v>
      </c>
      <c r="P82" s="289"/>
      <c r="Q82" s="291"/>
      <c r="R82" s="271"/>
      <c r="S82" s="273"/>
    </row>
    <row r="83" spans="1:23" x14ac:dyDescent="0.45">
      <c r="A83" s="294" t="s">
        <v>14</v>
      </c>
      <c r="B83" s="296">
        <v>0</v>
      </c>
      <c r="C83" s="296">
        <v>0</v>
      </c>
      <c r="D83" s="109">
        <v>1</v>
      </c>
      <c r="E83" s="86">
        <v>1</v>
      </c>
      <c r="F83" s="110"/>
      <c r="G83" s="110"/>
      <c r="H83" s="111"/>
      <c r="I83" s="111"/>
      <c r="J83" s="110"/>
      <c r="K83" s="112"/>
      <c r="L83" s="112">
        <v>64</v>
      </c>
      <c r="M83" s="113">
        <v>5</v>
      </c>
      <c r="N83" s="114">
        <f>(L83)*(10^(L$2))</f>
        <v>64000000</v>
      </c>
      <c r="O83" s="115"/>
      <c r="P83" s="298">
        <f>AVERAGE(N83:N86)</f>
        <v>62750000</v>
      </c>
      <c r="Q83" s="300">
        <f>_xlfn.STDEV.S(N83:N86)</f>
        <v>10372238.588334408</v>
      </c>
      <c r="R83" s="302"/>
      <c r="S83" s="304"/>
      <c r="U83" s="19"/>
      <c r="V83" s="19"/>
      <c r="W83" s="19"/>
    </row>
    <row r="84" spans="1:23" x14ac:dyDescent="0.45">
      <c r="A84" s="294"/>
      <c r="B84" s="296"/>
      <c r="C84" s="296"/>
      <c r="D84" s="86">
        <v>2</v>
      </c>
      <c r="E84" s="21">
        <v>2</v>
      </c>
      <c r="F84" s="87"/>
      <c r="G84" s="87"/>
      <c r="H84" s="12"/>
      <c r="I84" s="12"/>
      <c r="J84" s="87"/>
      <c r="K84" s="13"/>
      <c r="L84" s="13">
        <v>48</v>
      </c>
      <c r="M84" s="13">
        <v>1</v>
      </c>
      <c r="N84" s="14">
        <f>(L84)*(10^(L$2))</f>
        <v>48000000</v>
      </c>
      <c r="O84" s="89"/>
      <c r="P84" s="298"/>
      <c r="Q84" s="300"/>
      <c r="R84" s="302"/>
      <c r="S84" s="304"/>
      <c r="U84" s="19"/>
      <c r="V84" s="19"/>
      <c r="W84" s="19"/>
    </row>
    <row r="85" spans="1:23" x14ac:dyDescent="0.45">
      <c r="A85" s="294"/>
      <c r="B85" s="296"/>
      <c r="C85" s="296"/>
      <c r="D85" s="90">
        <v>2</v>
      </c>
      <c r="E85" s="21">
        <v>1</v>
      </c>
      <c r="F85" s="87"/>
      <c r="G85" s="87"/>
      <c r="H85" s="12"/>
      <c r="I85" s="12"/>
      <c r="J85" s="87"/>
      <c r="K85" s="13"/>
      <c r="L85" s="13">
        <v>67</v>
      </c>
      <c r="M85" s="13">
        <v>5</v>
      </c>
      <c r="N85" s="14">
        <f>(L85)*(10^(L$2))</f>
        <v>67000000</v>
      </c>
      <c r="O85" s="89"/>
      <c r="P85" s="298"/>
      <c r="Q85" s="300"/>
      <c r="R85" s="302"/>
      <c r="S85" s="304"/>
      <c r="U85" s="19"/>
      <c r="V85" s="19"/>
      <c r="W85" s="19"/>
    </row>
    <row r="86" spans="1:23" ht="14.65" thickBot="1" x14ac:dyDescent="0.5">
      <c r="A86" s="295"/>
      <c r="B86" s="297"/>
      <c r="C86" s="297"/>
      <c r="D86" s="91">
        <v>2</v>
      </c>
      <c r="E86" s="22">
        <v>2</v>
      </c>
      <c r="F86" s="92"/>
      <c r="G86" s="92"/>
      <c r="H86" s="25"/>
      <c r="I86" s="25"/>
      <c r="J86" s="92"/>
      <c r="K86" s="26"/>
      <c r="L86" s="26">
        <v>72</v>
      </c>
      <c r="M86" s="26">
        <v>2</v>
      </c>
      <c r="N86" s="27">
        <f>(L86)*(10^(L$2))</f>
        <v>72000000</v>
      </c>
      <c r="O86" s="94"/>
      <c r="P86" s="299"/>
      <c r="Q86" s="301"/>
      <c r="R86" s="303"/>
      <c r="S86" s="305"/>
    </row>
    <row r="87" spans="1:23" ht="14.65" thickTop="1" x14ac:dyDescent="0.45">
      <c r="A87" s="282" t="s">
        <v>35</v>
      </c>
      <c r="B87" s="284">
        <v>500</v>
      </c>
      <c r="C87" s="284">
        <v>11.3</v>
      </c>
      <c r="D87" s="287">
        <v>1</v>
      </c>
      <c r="E87" s="101">
        <v>1</v>
      </c>
      <c r="F87" s="57"/>
      <c r="G87" s="57"/>
      <c r="H87" s="57">
        <v>65</v>
      </c>
      <c r="I87" s="57"/>
      <c r="J87" s="57"/>
      <c r="K87" s="60"/>
      <c r="L87" s="60"/>
      <c r="M87" s="60"/>
      <c r="N87" s="69">
        <f>(H87)*(10^(H$2))</f>
        <v>6500</v>
      </c>
      <c r="O87" s="35">
        <f>LOG10(N87/P$83)</f>
        <v>-3.9847003735102202</v>
      </c>
      <c r="P87" s="288">
        <f>AVERAGE(N87:N90)</f>
        <v>6025</v>
      </c>
      <c r="Q87" s="290">
        <f>_xlfn.STDEV.S(N87:N90)</f>
        <v>2918.1900783419392</v>
      </c>
      <c r="R87" s="270">
        <f>AVERAGE(O87:O90)</f>
        <v>-4.0558859693191618</v>
      </c>
      <c r="S87" s="272">
        <f>_xlfn.STDEV.S(O87:O90)</f>
        <v>0.21082407366664282</v>
      </c>
    </row>
    <row r="88" spans="1:23" x14ac:dyDescent="0.45">
      <c r="A88" s="276"/>
      <c r="B88" s="285"/>
      <c r="C88" s="285"/>
      <c r="D88" s="284">
        <v>2</v>
      </c>
      <c r="E88" s="97">
        <v>2</v>
      </c>
      <c r="F88" s="43"/>
      <c r="G88" s="43"/>
      <c r="H88" s="43">
        <v>32</v>
      </c>
      <c r="I88" s="43"/>
      <c r="J88" s="43"/>
      <c r="K88" s="44"/>
      <c r="L88" s="44"/>
      <c r="M88" s="44"/>
      <c r="N88" s="98">
        <f t="shared" ref="N88:N90" si="64">(H88)*(10^(H$2))</f>
        <v>3200</v>
      </c>
      <c r="O88" s="35">
        <f t="shared" ref="O88:O90" si="65">LOG10(N88/P$83)</f>
        <v>-4.2924637518331696</v>
      </c>
      <c r="P88" s="288"/>
      <c r="Q88" s="290"/>
      <c r="R88" s="270"/>
      <c r="S88" s="272"/>
    </row>
    <row r="89" spans="1:23" x14ac:dyDescent="0.45">
      <c r="A89" s="276"/>
      <c r="B89" s="285"/>
      <c r="C89" s="285"/>
      <c r="D89" s="274">
        <v>2</v>
      </c>
      <c r="E89" s="97">
        <v>1</v>
      </c>
      <c r="F89" s="43"/>
      <c r="G89" s="43"/>
      <c r="H89" s="43">
        <v>99</v>
      </c>
      <c r="I89" s="43"/>
      <c r="J89" s="43"/>
      <c r="K89" s="44"/>
      <c r="L89" s="44"/>
      <c r="M89" s="44"/>
      <c r="N89" s="98">
        <f t="shared" si="64"/>
        <v>9900</v>
      </c>
      <c r="O89" s="35">
        <f t="shared" si="65"/>
        <v>-3.8019785355555258</v>
      </c>
      <c r="P89" s="288"/>
      <c r="Q89" s="290"/>
      <c r="R89" s="270"/>
      <c r="S89" s="272"/>
    </row>
    <row r="90" spans="1:23" ht="14.65" thickBot="1" x14ac:dyDescent="0.5">
      <c r="A90" s="283"/>
      <c r="B90" s="286"/>
      <c r="C90" s="286"/>
      <c r="D90" s="275">
        <v>2</v>
      </c>
      <c r="E90" s="99">
        <v>2</v>
      </c>
      <c r="F90" s="52"/>
      <c r="G90" s="52"/>
      <c r="H90" s="52">
        <v>45</v>
      </c>
      <c r="I90" s="52"/>
      <c r="J90" s="52"/>
      <c r="K90" s="53"/>
      <c r="L90" s="53"/>
      <c r="M90" s="53"/>
      <c r="N90" s="66">
        <f t="shared" si="64"/>
        <v>4500</v>
      </c>
      <c r="O90" s="55">
        <f t="shared" si="65"/>
        <v>-4.144401216377732</v>
      </c>
      <c r="P90" s="289"/>
      <c r="Q90" s="291"/>
      <c r="R90" s="271"/>
      <c r="S90" s="273"/>
    </row>
    <row r="91" spans="1:23" x14ac:dyDescent="0.45">
      <c r="F91" s="4">
        <v>0</v>
      </c>
      <c r="G91" s="4">
        <v>1</v>
      </c>
      <c r="H91" s="4">
        <v>2</v>
      </c>
      <c r="I91" s="5">
        <v>3</v>
      </c>
      <c r="J91" s="4">
        <v>4</v>
      </c>
      <c r="K91" s="5">
        <v>5</v>
      </c>
      <c r="L91" s="5">
        <v>6</v>
      </c>
      <c r="M91" s="5">
        <v>7</v>
      </c>
      <c r="P91"/>
      <c r="Q91"/>
    </row>
    <row r="92" spans="1:23" x14ac:dyDescent="0.45">
      <c r="F92"/>
      <c r="G92"/>
      <c r="H92"/>
      <c r="I92"/>
      <c r="J92"/>
      <c r="K92"/>
      <c r="L92"/>
      <c r="M92"/>
      <c r="O92" s="117"/>
      <c r="P92"/>
      <c r="Q92"/>
    </row>
    <row r="93" spans="1:23" ht="15" customHeight="1" x14ac:dyDescent="0.45">
      <c r="A93" s="276" t="s">
        <v>0</v>
      </c>
      <c r="B93" s="277" t="s">
        <v>1</v>
      </c>
      <c r="C93" s="277"/>
      <c r="D93" s="278" t="s">
        <v>2</v>
      </c>
      <c r="E93" s="278" t="s">
        <v>3</v>
      </c>
      <c r="F93" s="279" t="s">
        <v>4</v>
      </c>
      <c r="G93" s="279"/>
      <c r="H93" s="279"/>
      <c r="I93" s="279"/>
      <c r="J93" s="279"/>
      <c r="K93" s="279"/>
      <c r="L93" s="279"/>
      <c r="M93" s="279"/>
      <c r="N93" s="280" t="s">
        <v>5</v>
      </c>
      <c r="O93" s="281" t="s">
        <v>6</v>
      </c>
      <c r="P93" s="244" t="s">
        <v>7</v>
      </c>
      <c r="Q93" s="245"/>
      <c r="R93" s="244" t="s">
        <v>8</v>
      </c>
      <c r="S93" s="248"/>
    </row>
    <row r="94" spans="1:23" ht="14.65" thickBot="1" x14ac:dyDescent="0.5">
      <c r="A94" s="276"/>
      <c r="B94" s="3" t="s">
        <v>12</v>
      </c>
      <c r="C94" s="3" t="s">
        <v>13</v>
      </c>
      <c r="D94" s="278"/>
      <c r="E94" s="278"/>
      <c r="F94" s="4">
        <v>3</v>
      </c>
      <c r="G94" s="4">
        <v>4</v>
      </c>
      <c r="H94" s="4">
        <v>5</v>
      </c>
      <c r="I94" s="5">
        <v>6</v>
      </c>
      <c r="J94" s="4">
        <v>7</v>
      </c>
      <c r="K94" s="5">
        <v>8</v>
      </c>
      <c r="L94" s="5">
        <v>9</v>
      </c>
      <c r="M94" s="5">
        <v>10</v>
      </c>
      <c r="N94" s="280"/>
      <c r="O94" s="281"/>
      <c r="P94" s="246"/>
      <c r="Q94" s="247"/>
      <c r="R94" s="246"/>
      <c r="S94" s="249"/>
      <c r="U94" s="118"/>
    </row>
    <row r="95" spans="1:23" ht="15" customHeight="1" x14ac:dyDescent="0.45">
      <c r="A95" s="250" t="s">
        <v>36</v>
      </c>
      <c r="B95" s="253">
        <v>0</v>
      </c>
      <c r="C95" s="253">
        <v>0</v>
      </c>
      <c r="D95" s="256">
        <v>1</v>
      </c>
      <c r="E95" s="119">
        <v>1</v>
      </c>
      <c r="F95" s="120"/>
      <c r="G95" s="120"/>
      <c r="H95" s="120"/>
      <c r="I95" s="120"/>
      <c r="J95" s="120"/>
      <c r="K95" s="121">
        <v>62</v>
      </c>
      <c r="L95" s="121">
        <v>4</v>
      </c>
      <c r="M95" s="121"/>
      <c r="N95" s="122">
        <f>(K95)*(10^(K$94))</f>
        <v>6200000000</v>
      </c>
      <c r="O95" s="123"/>
      <c r="P95" s="258">
        <f>AVERAGE(N95:N98)</f>
        <v>5325000000</v>
      </c>
      <c r="Q95" s="261">
        <f>_xlfn.STDEV.S(N95:N98)</f>
        <v>689806736.21916258</v>
      </c>
      <c r="R95" s="264"/>
      <c r="S95" s="267"/>
      <c r="T95" s="241" t="s">
        <v>37</v>
      </c>
      <c r="U95" s="118"/>
    </row>
    <row r="96" spans="1:23" x14ac:dyDescent="0.45">
      <c r="A96" s="251"/>
      <c r="B96" s="254"/>
      <c r="C96" s="254"/>
      <c r="D96" s="257">
        <v>2</v>
      </c>
      <c r="E96" s="124">
        <v>2</v>
      </c>
      <c r="F96" s="125"/>
      <c r="G96" s="125"/>
      <c r="H96" s="125"/>
      <c r="I96" s="125"/>
      <c r="J96" s="125"/>
      <c r="K96" s="126">
        <v>50</v>
      </c>
      <c r="L96" s="126">
        <v>4</v>
      </c>
      <c r="M96" s="126"/>
      <c r="N96" s="127">
        <f t="shared" ref="N96:N98" si="66">(K96)*(10^(K$94))</f>
        <v>5000000000</v>
      </c>
      <c r="O96" s="128"/>
      <c r="P96" s="259"/>
      <c r="Q96" s="262"/>
      <c r="R96" s="265"/>
      <c r="S96" s="268"/>
      <c r="T96" s="241"/>
      <c r="U96" s="118"/>
    </row>
    <row r="97" spans="1:21" x14ac:dyDescent="0.45">
      <c r="A97" s="251"/>
      <c r="B97" s="254"/>
      <c r="C97" s="254"/>
      <c r="D97" s="242">
        <v>2</v>
      </c>
      <c r="E97" s="124">
        <v>1</v>
      </c>
      <c r="F97" s="125"/>
      <c r="G97" s="125"/>
      <c r="H97" s="125"/>
      <c r="I97" s="125"/>
      <c r="J97" s="125"/>
      <c r="K97" s="126">
        <v>55</v>
      </c>
      <c r="L97" s="126">
        <v>6</v>
      </c>
      <c r="M97" s="126"/>
      <c r="N97" s="127">
        <f t="shared" si="66"/>
        <v>5500000000</v>
      </c>
      <c r="O97" s="128"/>
      <c r="P97" s="259"/>
      <c r="Q97" s="262"/>
      <c r="R97" s="265"/>
      <c r="S97" s="268"/>
      <c r="T97" s="241"/>
      <c r="U97" s="118"/>
    </row>
    <row r="98" spans="1:21" ht="14.65" thickBot="1" x14ac:dyDescent="0.5">
      <c r="A98" s="252"/>
      <c r="B98" s="255"/>
      <c r="C98" s="255"/>
      <c r="D98" s="243">
        <v>2</v>
      </c>
      <c r="E98" s="129">
        <v>2</v>
      </c>
      <c r="F98" s="130"/>
      <c r="G98" s="130"/>
      <c r="H98" s="130"/>
      <c r="I98" s="130"/>
      <c r="J98" s="130"/>
      <c r="K98" s="131">
        <v>46</v>
      </c>
      <c r="L98" s="131">
        <v>6</v>
      </c>
      <c r="M98" s="131"/>
      <c r="N98" s="132">
        <f t="shared" si="66"/>
        <v>4600000000</v>
      </c>
      <c r="O98" s="133"/>
      <c r="P98" s="260"/>
      <c r="Q98" s="263"/>
      <c r="R98" s="266"/>
      <c r="S98" s="269"/>
      <c r="T98" s="241"/>
    </row>
    <row r="99" spans="1:21" ht="15.75" customHeight="1" thickTop="1" x14ac:dyDescent="0.45">
      <c r="F99"/>
      <c r="G99"/>
      <c r="H99"/>
      <c r="I99"/>
      <c r="J99"/>
      <c r="K99"/>
      <c r="L99"/>
      <c r="M99"/>
      <c r="P99"/>
      <c r="Q99"/>
    </row>
    <row r="100" spans="1:21" x14ac:dyDescent="0.45">
      <c r="F100"/>
      <c r="G100"/>
      <c r="H100"/>
      <c r="I100"/>
      <c r="J100"/>
      <c r="K100"/>
      <c r="L100"/>
      <c r="M100"/>
      <c r="P100"/>
      <c r="Q100"/>
    </row>
    <row r="101" spans="1:21" x14ac:dyDescent="0.45">
      <c r="F101"/>
      <c r="G101"/>
      <c r="H101"/>
      <c r="I101"/>
      <c r="J101"/>
      <c r="K101"/>
      <c r="L101"/>
      <c r="M101"/>
      <c r="P101"/>
      <c r="Q101"/>
    </row>
    <row r="102" spans="1:21" x14ac:dyDescent="0.45">
      <c r="F102"/>
      <c r="G102"/>
      <c r="H102"/>
      <c r="I102"/>
      <c r="J102"/>
      <c r="K102"/>
      <c r="L102"/>
      <c r="M102"/>
      <c r="P102"/>
      <c r="Q102"/>
    </row>
    <row r="103" spans="1:21" x14ac:dyDescent="0.45">
      <c r="F103"/>
      <c r="G103"/>
      <c r="H103"/>
      <c r="I103"/>
      <c r="J103"/>
      <c r="K103"/>
      <c r="L103"/>
      <c r="M103"/>
      <c r="P103"/>
      <c r="Q103"/>
    </row>
    <row r="104" spans="1:21" x14ac:dyDescent="0.45">
      <c r="F104"/>
      <c r="G104"/>
      <c r="H104"/>
      <c r="I104"/>
      <c r="J104"/>
      <c r="K104"/>
      <c r="L104"/>
      <c r="M104"/>
      <c r="P104"/>
      <c r="Q104"/>
    </row>
    <row r="105" spans="1:21" x14ac:dyDescent="0.45">
      <c r="K105" s="135"/>
      <c r="L105" s="135"/>
      <c r="M105" s="136"/>
    </row>
    <row r="106" spans="1:21" x14ac:dyDescent="0.45">
      <c r="K106" s="135"/>
      <c r="L106" s="135"/>
      <c r="M106" s="136"/>
    </row>
  </sheetData>
  <mergeCells count="224">
    <mergeCell ref="E1:E2"/>
    <mergeCell ref="F1:M1"/>
    <mergeCell ref="N1:N2"/>
    <mergeCell ref="D5:D6"/>
    <mergeCell ref="A7:A10"/>
    <mergeCell ref="B7:B10"/>
    <mergeCell ref="C7:C10"/>
    <mergeCell ref="D7:D8"/>
    <mergeCell ref="P7:P10"/>
    <mergeCell ref="Z1:AA2"/>
    <mergeCell ref="A3:A6"/>
    <mergeCell ref="B3:B6"/>
    <mergeCell ref="C3:C6"/>
    <mergeCell ref="D3:D4"/>
    <mergeCell ref="P3:P6"/>
    <mergeCell ref="Q3:Q6"/>
    <mergeCell ref="R3:R6"/>
    <mergeCell ref="S3:S6"/>
    <mergeCell ref="O1:O2"/>
    <mergeCell ref="P1:Q2"/>
    <mergeCell ref="R1:S2"/>
    <mergeCell ref="U1:U2"/>
    <mergeCell ref="V1:W1"/>
    <mergeCell ref="X1:Y2"/>
    <mergeCell ref="A1:A2"/>
    <mergeCell ref="B1:C1"/>
    <mergeCell ref="D1:D2"/>
    <mergeCell ref="Q7:Q10"/>
    <mergeCell ref="R7:R10"/>
    <mergeCell ref="S7:S10"/>
    <mergeCell ref="D9:D10"/>
    <mergeCell ref="A11:A14"/>
    <mergeCell ref="B11:B14"/>
    <mergeCell ref="C11:C14"/>
    <mergeCell ref="D11:D12"/>
    <mergeCell ref="P11:P14"/>
    <mergeCell ref="Q11:Q14"/>
    <mergeCell ref="R11:R14"/>
    <mergeCell ref="S11:S14"/>
    <mergeCell ref="D13:D14"/>
    <mergeCell ref="A15:A18"/>
    <mergeCell ref="B15:B18"/>
    <mergeCell ref="C15:C18"/>
    <mergeCell ref="D15:D16"/>
    <mergeCell ref="P15:P18"/>
    <mergeCell ref="Q15:Q18"/>
    <mergeCell ref="R15:R18"/>
    <mergeCell ref="D21:D22"/>
    <mergeCell ref="A23:A26"/>
    <mergeCell ref="B23:B26"/>
    <mergeCell ref="C23:C26"/>
    <mergeCell ref="D23:D24"/>
    <mergeCell ref="P23:P26"/>
    <mergeCell ref="S15:S18"/>
    <mergeCell ref="D17:D18"/>
    <mergeCell ref="A19:A22"/>
    <mergeCell ref="B19:B22"/>
    <mergeCell ref="C19:C22"/>
    <mergeCell ref="D19:D20"/>
    <mergeCell ref="P19:P22"/>
    <mergeCell ref="Q19:Q22"/>
    <mergeCell ref="R19:R22"/>
    <mergeCell ref="S19:S22"/>
    <mergeCell ref="Q23:Q26"/>
    <mergeCell ref="R23:R26"/>
    <mergeCell ref="S23:S26"/>
    <mergeCell ref="D25:D26"/>
    <mergeCell ref="A27:A30"/>
    <mergeCell ref="B27:B30"/>
    <mergeCell ref="C27:C30"/>
    <mergeCell ref="D27:D28"/>
    <mergeCell ref="P27:P30"/>
    <mergeCell ref="Q27:Q30"/>
    <mergeCell ref="R27:R30"/>
    <mergeCell ref="S27:S30"/>
    <mergeCell ref="D29:D30"/>
    <mergeCell ref="A31:A34"/>
    <mergeCell ref="B31:B34"/>
    <mergeCell ref="C31:C34"/>
    <mergeCell ref="P31:P34"/>
    <mergeCell ref="Q31:Q34"/>
    <mergeCell ref="R31:R34"/>
    <mergeCell ref="S31:S34"/>
    <mergeCell ref="R35:R38"/>
    <mergeCell ref="S35:S38"/>
    <mergeCell ref="D37:D38"/>
    <mergeCell ref="A39:A42"/>
    <mergeCell ref="B39:B42"/>
    <mergeCell ref="C39:C42"/>
    <mergeCell ref="D39:D40"/>
    <mergeCell ref="P39:P42"/>
    <mergeCell ref="Q39:Q42"/>
    <mergeCell ref="R39:R42"/>
    <mergeCell ref="A35:A38"/>
    <mergeCell ref="B35:B38"/>
    <mergeCell ref="C35:C38"/>
    <mergeCell ref="D35:D36"/>
    <mergeCell ref="P35:P38"/>
    <mergeCell ref="Q35:Q38"/>
    <mergeCell ref="D45:D46"/>
    <mergeCell ref="A47:A50"/>
    <mergeCell ref="B47:B50"/>
    <mergeCell ref="C47:C50"/>
    <mergeCell ref="D47:D48"/>
    <mergeCell ref="P47:P50"/>
    <mergeCell ref="S39:S42"/>
    <mergeCell ref="D41:D42"/>
    <mergeCell ref="A43:A46"/>
    <mergeCell ref="B43:B46"/>
    <mergeCell ref="C43:C46"/>
    <mergeCell ref="D43:D44"/>
    <mergeCell ref="P43:P46"/>
    <mergeCell ref="Q43:Q46"/>
    <mergeCell ref="R43:R46"/>
    <mergeCell ref="S43:S46"/>
    <mergeCell ref="Q47:Q50"/>
    <mergeCell ref="R47:R50"/>
    <mergeCell ref="S47:S50"/>
    <mergeCell ref="D49:D50"/>
    <mergeCell ref="A51:A54"/>
    <mergeCell ref="B51:B54"/>
    <mergeCell ref="C51:C54"/>
    <mergeCell ref="D51:D52"/>
    <mergeCell ref="P51:P54"/>
    <mergeCell ref="Q51:Q54"/>
    <mergeCell ref="R51:R54"/>
    <mergeCell ref="S51:S54"/>
    <mergeCell ref="D53:D54"/>
    <mergeCell ref="A55:A58"/>
    <mergeCell ref="B55:B58"/>
    <mergeCell ref="C55:C58"/>
    <mergeCell ref="D55:D56"/>
    <mergeCell ref="P55:P58"/>
    <mergeCell ref="Q55:Q58"/>
    <mergeCell ref="R55:R58"/>
    <mergeCell ref="S55:S58"/>
    <mergeCell ref="D57:D58"/>
    <mergeCell ref="A59:A62"/>
    <mergeCell ref="B59:B62"/>
    <mergeCell ref="C59:C62"/>
    <mergeCell ref="P59:P62"/>
    <mergeCell ref="Q59:Q62"/>
    <mergeCell ref="R59:R62"/>
    <mergeCell ref="S59:S62"/>
    <mergeCell ref="R63:R66"/>
    <mergeCell ref="S63:S66"/>
    <mergeCell ref="D65:D66"/>
    <mergeCell ref="A67:A70"/>
    <mergeCell ref="B67:B70"/>
    <mergeCell ref="C67:C70"/>
    <mergeCell ref="D67:D68"/>
    <mergeCell ref="P67:P70"/>
    <mergeCell ref="Q67:Q70"/>
    <mergeCell ref="R67:R70"/>
    <mergeCell ref="A63:A66"/>
    <mergeCell ref="B63:B66"/>
    <mergeCell ref="C63:C66"/>
    <mergeCell ref="D63:D64"/>
    <mergeCell ref="P63:P66"/>
    <mergeCell ref="Q63:Q66"/>
    <mergeCell ref="D73:D74"/>
    <mergeCell ref="A75:A78"/>
    <mergeCell ref="B75:B78"/>
    <mergeCell ref="C75:C78"/>
    <mergeCell ref="D75:D76"/>
    <mergeCell ref="P75:P78"/>
    <mergeCell ref="S67:S70"/>
    <mergeCell ref="D69:D70"/>
    <mergeCell ref="A71:A74"/>
    <mergeCell ref="B71:B74"/>
    <mergeCell ref="C71:C74"/>
    <mergeCell ref="D71:D72"/>
    <mergeCell ref="P71:P74"/>
    <mergeCell ref="Q71:Q74"/>
    <mergeCell ref="R71:R74"/>
    <mergeCell ref="S71:S74"/>
    <mergeCell ref="Q75:Q78"/>
    <mergeCell ref="R75:R78"/>
    <mergeCell ref="S75:S78"/>
    <mergeCell ref="D77:D78"/>
    <mergeCell ref="A79:A82"/>
    <mergeCell ref="B79:B82"/>
    <mergeCell ref="C79:C82"/>
    <mergeCell ref="D79:D80"/>
    <mergeCell ref="P79:P82"/>
    <mergeCell ref="Q79:Q82"/>
    <mergeCell ref="R79:R82"/>
    <mergeCell ref="S79:S82"/>
    <mergeCell ref="D81:D82"/>
    <mergeCell ref="A83:A86"/>
    <mergeCell ref="B83:B86"/>
    <mergeCell ref="C83:C86"/>
    <mergeCell ref="P83:P86"/>
    <mergeCell ref="Q83:Q86"/>
    <mergeCell ref="R83:R86"/>
    <mergeCell ref="S83:S86"/>
    <mergeCell ref="R87:R90"/>
    <mergeCell ref="S87:S90"/>
    <mergeCell ref="D89:D90"/>
    <mergeCell ref="A93:A94"/>
    <mergeCell ref="B93:C93"/>
    <mergeCell ref="D93:D94"/>
    <mergeCell ref="E93:E94"/>
    <mergeCell ref="F93:M93"/>
    <mergeCell ref="N93:N94"/>
    <mergeCell ref="O93:O94"/>
    <mergeCell ref="A87:A90"/>
    <mergeCell ref="B87:B90"/>
    <mergeCell ref="C87:C90"/>
    <mergeCell ref="D87:D88"/>
    <mergeCell ref="P87:P90"/>
    <mergeCell ref="Q87:Q90"/>
    <mergeCell ref="T95:T98"/>
    <mergeCell ref="D97:D98"/>
    <mergeCell ref="P93:Q94"/>
    <mergeCell ref="R93:S94"/>
    <mergeCell ref="A95:A98"/>
    <mergeCell ref="B95:B98"/>
    <mergeCell ref="C95:C98"/>
    <mergeCell ref="D95:D96"/>
    <mergeCell ref="P95:P98"/>
    <mergeCell ref="Q95:Q98"/>
    <mergeCell ref="R95:R98"/>
    <mergeCell ref="S95:S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510F-0387-4BE2-A213-80DDAF2BD25F}">
  <dimension ref="A1:AV124"/>
  <sheetViews>
    <sheetView tabSelected="1" topLeftCell="AB1" zoomScale="85" zoomScaleNormal="85" workbookViewId="0">
      <selection activeCell="AG4" sqref="AG1:AG1048576"/>
    </sheetView>
  </sheetViews>
  <sheetFormatPr defaultRowHeight="14.25" x14ac:dyDescent="0.45"/>
  <cols>
    <col min="1" max="1" width="14.53125" bestFit="1" customWidth="1"/>
    <col min="14" max="14" width="10.53125" bestFit="1" customWidth="1"/>
    <col min="16" max="16" width="14.46484375" bestFit="1" customWidth="1"/>
    <col min="17" max="17" width="9.33203125" style="137" bestFit="1" customWidth="1"/>
    <col min="18" max="18" width="10.53125" style="1" bestFit="1" customWidth="1"/>
    <col min="19" max="20" width="8.86328125" style="1" customWidth="1"/>
    <col min="24" max="24" width="13.86328125" bestFit="1" customWidth="1"/>
    <col min="25" max="26" width="9.86328125" customWidth="1"/>
    <col min="27" max="27" width="9.53125" bestFit="1" customWidth="1"/>
    <col min="28" max="28" width="10.53125" bestFit="1" customWidth="1"/>
    <col min="33" max="33" width="9.1328125" customWidth="1"/>
    <col min="34" max="34" width="11.53125" customWidth="1"/>
    <col min="35" max="35" width="11.53125" style="63" customWidth="1"/>
    <col min="36" max="37" width="12.53125" customWidth="1"/>
    <col min="38" max="38" width="9.1328125" customWidth="1"/>
    <col min="41" max="42" width="12.86328125" customWidth="1"/>
    <col min="45" max="45" width="11.1328125" bestFit="1" customWidth="1"/>
    <col min="47" max="47" width="14.86328125" bestFit="1" customWidth="1"/>
  </cols>
  <sheetData>
    <row r="1" spans="1:48" ht="15" customHeight="1" thickBot="1" x14ac:dyDescent="0.5">
      <c r="A1" s="276" t="s">
        <v>0</v>
      </c>
      <c r="B1" s="277" t="s">
        <v>1</v>
      </c>
      <c r="C1" s="277"/>
      <c r="D1" s="278" t="s">
        <v>2</v>
      </c>
      <c r="E1" s="278" t="s">
        <v>3</v>
      </c>
      <c r="F1" s="279" t="s">
        <v>4</v>
      </c>
      <c r="G1" s="279"/>
      <c r="H1" s="279"/>
      <c r="I1" s="279"/>
      <c r="J1" s="279"/>
      <c r="K1" s="279"/>
      <c r="L1" s="279"/>
      <c r="M1" s="279"/>
      <c r="N1" s="280" t="s">
        <v>5</v>
      </c>
      <c r="O1" s="280" t="s">
        <v>9</v>
      </c>
      <c r="P1" s="280" t="s">
        <v>6</v>
      </c>
      <c r="Q1" s="244" t="s">
        <v>7</v>
      </c>
      <c r="R1" s="245"/>
      <c r="S1" s="244" t="s">
        <v>38</v>
      </c>
      <c r="T1" s="245"/>
      <c r="U1" s="244" t="s">
        <v>8</v>
      </c>
      <c r="V1" s="245"/>
      <c r="X1" s="384" t="s">
        <v>39</v>
      </c>
      <c r="Y1" s="384"/>
      <c r="Z1" s="384"/>
      <c r="AA1" s="384"/>
      <c r="AB1" s="384"/>
      <c r="AC1" s="384"/>
      <c r="AD1" s="384"/>
      <c r="AE1" s="384"/>
      <c r="AF1" s="384"/>
      <c r="AH1" s="381" t="s">
        <v>40</v>
      </c>
      <c r="AI1" s="381"/>
      <c r="AJ1" s="381"/>
      <c r="AK1" s="381"/>
      <c r="AM1" s="381" t="s">
        <v>41</v>
      </c>
      <c r="AN1" s="381"/>
      <c r="AO1" s="381"/>
      <c r="AP1" s="381"/>
      <c r="AS1" s="19" t="s">
        <v>42</v>
      </c>
      <c r="AU1" t="s">
        <v>43</v>
      </c>
    </row>
    <row r="2" spans="1:48" ht="15" customHeight="1" x14ac:dyDescent="0.45">
      <c r="A2" s="276"/>
      <c r="B2" s="3" t="s">
        <v>12</v>
      </c>
      <c r="C2" s="3" t="s">
        <v>13</v>
      </c>
      <c r="D2" s="278"/>
      <c r="E2" s="278"/>
      <c r="F2" s="4">
        <v>0</v>
      </c>
      <c r="G2" s="4">
        <v>1</v>
      </c>
      <c r="H2" s="4">
        <v>2</v>
      </c>
      <c r="I2" s="5">
        <v>3</v>
      </c>
      <c r="J2" s="4">
        <v>4</v>
      </c>
      <c r="K2" s="5">
        <v>5</v>
      </c>
      <c r="L2" s="5">
        <v>6</v>
      </c>
      <c r="M2" s="5">
        <v>7</v>
      </c>
      <c r="N2" s="280"/>
      <c r="O2" s="280"/>
      <c r="P2" s="280"/>
      <c r="Q2" s="246"/>
      <c r="R2" s="247"/>
      <c r="S2" s="246"/>
      <c r="T2" s="247"/>
      <c r="U2" s="246"/>
      <c r="V2" s="247"/>
      <c r="X2" s="276" t="s">
        <v>0</v>
      </c>
      <c r="Y2" s="277" t="s">
        <v>1</v>
      </c>
      <c r="Z2" s="277"/>
      <c r="AA2" s="244" t="s">
        <v>7</v>
      </c>
      <c r="AB2" s="245"/>
      <c r="AC2" s="244" t="s">
        <v>38</v>
      </c>
      <c r="AD2" s="248"/>
      <c r="AE2" s="244" t="s">
        <v>8</v>
      </c>
      <c r="AF2" s="248"/>
      <c r="AH2" s="378" t="s">
        <v>44</v>
      </c>
      <c r="AI2" s="382" t="s">
        <v>45</v>
      </c>
      <c r="AJ2" s="378" t="s">
        <v>46</v>
      </c>
      <c r="AK2" s="378" t="s">
        <v>47</v>
      </c>
      <c r="AL2" s="139"/>
      <c r="AM2" s="378" t="s">
        <v>44</v>
      </c>
      <c r="AN2" s="379" t="s">
        <v>45</v>
      </c>
      <c r="AO2" s="378" t="s">
        <v>46</v>
      </c>
      <c r="AP2" s="378" t="s">
        <v>47</v>
      </c>
      <c r="AR2" s="137" t="s">
        <v>48</v>
      </c>
      <c r="AS2">
        <v>44.56</v>
      </c>
      <c r="AT2" s="137" t="s">
        <v>48</v>
      </c>
      <c r="AU2" s="139">
        <v>16.334599999999998</v>
      </c>
      <c r="AV2">
        <v>16.329999999999998</v>
      </c>
    </row>
    <row r="3" spans="1:48" ht="14.65" thickBot="1" x14ac:dyDescent="0.5">
      <c r="A3" s="374" t="s">
        <v>49</v>
      </c>
      <c r="B3" s="358">
        <v>0</v>
      </c>
      <c r="C3" s="358">
        <v>0</v>
      </c>
      <c r="D3" s="360">
        <v>1</v>
      </c>
      <c r="E3" s="9">
        <v>1</v>
      </c>
      <c r="F3" s="12"/>
      <c r="G3" s="12"/>
      <c r="H3" s="12"/>
      <c r="I3" s="13"/>
      <c r="J3" s="12"/>
      <c r="K3" s="12"/>
      <c r="L3" s="12">
        <v>67</v>
      </c>
      <c r="M3" s="13"/>
      <c r="N3" s="140">
        <f>(L3)*(10^(L$2))</f>
        <v>67000000</v>
      </c>
      <c r="O3" s="141">
        <f>LOG(N3)</f>
        <v>7.826074802700826</v>
      </c>
      <c r="P3" s="142"/>
      <c r="Q3" s="362">
        <f>AVERAGE(N3:N8)</f>
        <v>86833333.333333328</v>
      </c>
      <c r="R3" s="363">
        <f>_xlfn.STDEV.S(N3:N8)</f>
        <v>10962055.768270256</v>
      </c>
      <c r="S3" s="369">
        <f>AVERAGE(O3:O8)</f>
        <v>7.9355276726459829</v>
      </c>
      <c r="T3" s="371">
        <f>_xlfn.STDEV.S(O3:O8)</f>
        <v>5.874016061570296E-2</v>
      </c>
      <c r="U3" s="364"/>
      <c r="V3" s="365"/>
      <c r="X3" s="276"/>
      <c r="Y3" s="3" t="s">
        <v>12</v>
      </c>
      <c r="Z3" s="3" t="s">
        <v>13</v>
      </c>
      <c r="AA3" s="246"/>
      <c r="AB3" s="247"/>
      <c r="AC3" s="246"/>
      <c r="AD3" s="249"/>
      <c r="AE3" s="246"/>
      <c r="AF3" s="249"/>
      <c r="AH3" s="378"/>
      <c r="AI3" s="383"/>
      <c r="AJ3" s="378"/>
      <c r="AK3" s="378"/>
      <c r="AL3" s="139"/>
      <c r="AM3" s="378"/>
      <c r="AN3" s="380"/>
      <c r="AO3" s="378"/>
      <c r="AP3" s="378"/>
      <c r="AR3" s="143" t="s">
        <v>50</v>
      </c>
      <c r="AS3">
        <v>-0.1313</v>
      </c>
      <c r="AT3" s="143" t="s">
        <v>50</v>
      </c>
      <c r="AU3" s="139">
        <v>-6.6193100000000005E-2</v>
      </c>
      <c r="AV3">
        <v>6.6199999999999995E-2</v>
      </c>
    </row>
    <row r="4" spans="1:48" x14ac:dyDescent="0.45">
      <c r="A4" s="374"/>
      <c r="B4" s="358"/>
      <c r="C4" s="358"/>
      <c r="D4" s="361"/>
      <c r="E4" s="21">
        <v>2</v>
      </c>
      <c r="F4" s="12"/>
      <c r="G4" s="12"/>
      <c r="H4" s="12"/>
      <c r="I4" s="13"/>
      <c r="J4" s="12"/>
      <c r="K4" s="12"/>
      <c r="L4" s="12">
        <v>85</v>
      </c>
      <c r="M4" s="13"/>
      <c r="N4" s="140">
        <f t="shared" ref="N4:N7" si="0">(L4)*(10^(L$2))</f>
        <v>85000000</v>
      </c>
      <c r="O4" s="141">
        <f t="shared" ref="O4:O32" si="1">LOG(N4)</f>
        <v>7.9294189257142929</v>
      </c>
      <c r="P4" s="142"/>
      <c r="Q4" s="298"/>
      <c r="R4" s="300"/>
      <c r="S4" s="369"/>
      <c r="T4" s="371"/>
      <c r="U4" s="302"/>
      <c r="V4" s="304"/>
      <c r="X4" s="16" t="str">
        <f>A3</f>
        <v>CONTROL1</v>
      </c>
      <c r="Y4" s="16"/>
      <c r="Z4" s="16"/>
      <c r="AA4" s="17">
        <f>Q3</f>
        <v>86833333.333333328</v>
      </c>
      <c r="AB4" s="18">
        <f>R3</f>
        <v>10962055.768270256</v>
      </c>
      <c r="AC4" s="144">
        <f>S3</f>
        <v>7.9355276726459829</v>
      </c>
      <c r="AD4" s="145">
        <f>T3</f>
        <v>5.874016061570296E-2</v>
      </c>
      <c r="AE4" s="16"/>
      <c r="AF4" s="16"/>
      <c r="AL4" s="139"/>
      <c r="AR4" s="143" t="s">
        <v>51</v>
      </c>
      <c r="AS4">
        <v>-1.1779999999999999</v>
      </c>
      <c r="AT4" s="143" t="s">
        <v>51</v>
      </c>
      <c r="AU4" s="139">
        <v>0.91710800000000003</v>
      </c>
      <c r="AV4">
        <v>0.91700000000000004</v>
      </c>
    </row>
    <row r="5" spans="1:48" x14ac:dyDescent="0.45">
      <c r="A5" s="374"/>
      <c r="B5" s="358"/>
      <c r="C5" s="358"/>
      <c r="D5" s="350">
        <v>2</v>
      </c>
      <c r="E5" s="21">
        <v>1</v>
      </c>
      <c r="F5" s="12"/>
      <c r="G5" s="12"/>
      <c r="H5" s="12"/>
      <c r="I5" s="13"/>
      <c r="J5" s="12"/>
      <c r="K5" s="12"/>
      <c r="L5" s="12">
        <v>94</v>
      </c>
      <c r="M5" s="13"/>
      <c r="N5" s="140">
        <f t="shared" si="0"/>
        <v>94000000</v>
      </c>
      <c r="O5" s="141">
        <f t="shared" si="1"/>
        <v>7.9731278535996983</v>
      </c>
      <c r="P5" s="142"/>
      <c r="Q5" s="298"/>
      <c r="R5" s="300"/>
      <c r="S5" s="369"/>
      <c r="T5" s="371"/>
      <c r="U5" s="302"/>
      <c r="V5" s="304"/>
      <c r="X5" t="str">
        <f>A21</f>
        <v>550-12</v>
      </c>
      <c r="Y5" s="19">
        <f>B21</f>
        <v>550</v>
      </c>
      <c r="Z5" s="19">
        <f>C21</f>
        <v>12</v>
      </c>
      <c r="AA5" s="146">
        <f t="shared" ref="AA5:AF5" si="2">Q21</f>
        <v>33800</v>
      </c>
      <c r="AB5" s="47">
        <f t="shared" si="2"/>
        <v>2182.6589289213284</v>
      </c>
      <c r="AC5" s="64">
        <f t="shared" si="2"/>
        <v>4.5281641507884487</v>
      </c>
      <c r="AD5" s="49">
        <f t="shared" si="2"/>
        <v>2.7988386882327906E-2</v>
      </c>
      <c r="AE5" s="64">
        <f t="shared" si="2"/>
        <v>-3.4105223221274321</v>
      </c>
      <c r="AF5" s="49">
        <f t="shared" si="2"/>
        <v>2.7988386882327743E-2</v>
      </c>
      <c r="AH5" s="71">
        <f>$AS$2+($AS$3*$Y5)+($AS$4*$Z5)+($AS$5*$Y5*$Z5)+($AS$6*($Y5^2))+($AS$7*($Z5^2))</f>
        <v>-4.9028</v>
      </c>
      <c r="AI5" s="147">
        <f>$AS$11+($AS$12*$Y5)+($AS$13*$Z5)+($AS$14*($Y5^2))</f>
        <v>-4.6662999999999961</v>
      </c>
      <c r="AJ5" s="71">
        <f>$AU$2+($AU$3*$Y5)+($AU$4*$Z5)+($AU$5*$Y5*$Z5)+($AU$6*($Y5^2))+($AU$7*($Z5^2))</f>
        <v>-4.8645004600000021</v>
      </c>
      <c r="AK5" s="71">
        <f>$AU$11+($AU$12*$Y5)+($AU$13*$Z5)+($AU$14*$Y5*$Z5)+($AU$15*($Y5^2))</f>
        <v>-4.8647870000000069</v>
      </c>
      <c r="AL5" s="139"/>
      <c r="AM5" s="148">
        <f t="shared" ref="AM5:AP8" si="3">ABS(($AE5-AH5)/$AE5)*100</f>
        <v>43.755106606125587</v>
      </c>
      <c r="AN5" s="148">
        <f t="shared" si="3"/>
        <v>36.820684905801436</v>
      </c>
      <c r="AO5" s="148">
        <f t="shared" si="3"/>
        <v>42.632124951629123</v>
      </c>
      <c r="AP5" s="148">
        <f>ABS(($AE5-AK5)/$AE5)*100</f>
        <v>42.640526597269904</v>
      </c>
      <c r="AR5" s="143" t="s">
        <v>52</v>
      </c>
      <c r="AS5">
        <v>8.5099999999999998E-4</v>
      </c>
      <c r="AT5" s="143" t="s">
        <v>52</v>
      </c>
      <c r="AU5" s="139">
        <v>-2.4641400000000001E-3</v>
      </c>
      <c r="AV5">
        <v>2.464E-3</v>
      </c>
    </row>
    <row r="6" spans="1:48" x14ac:dyDescent="0.45">
      <c r="A6" s="374"/>
      <c r="B6" s="358"/>
      <c r="C6" s="358"/>
      <c r="D6" s="373"/>
      <c r="E6" s="21">
        <v>2</v>
      </c>
      <c r="F6" s="12"/>
      <c r="G6" s="12"/>
      <c r="H6" s="12"/>
      <c r="I6" s="13"/>
      <c r="J6" s="12"/>
      <c r="K6" s="12"/>
      <c r="L6" s="12">
        <v>99</v>
      </c>
      <c r="M6" s="13"/>
      <c r="N6" s="140">
        <f t="shared" si="0"/>
        <v>99000000</v>
      </c>
      <c r="O6" s="141">
        <f t="shared" si="1"/>
        <v>7.9956351945975497</v>
      </c>
      <c r="P6" s="142"/>
      <c r="Q6" s="298"/>
      <c r="R6" s="300"/>
      <c r="S6" s="369"/>
      <c r="T6" s="371"/>
      <c r="U6" s="302"/>
      <c r="V6" s="304"/>
      <c r="X6" t="str">
        <f>A27</f>
        <v>550-16</v>
      </c>
      <c r="Y6" s="19">
        <f>B27</f>
        <v>550</v>
      </c>
      <c r="Z6" s="19">
        <f>C27</f>
        <v>16</v>
      </c>
      <c r="AA6" s="146">
        <f t="shared" ref="AA6:AF6" si="4">Q27</f>
        <v>98.333333333333329</v>
      </c>
      <c r="AB6" s="47">
        <f t="shared" si="4"/>
        <v>57.763887219149879</v>
      </c>
      <c r="AC6" s="64">
        <f t="shared" si="4"/>
        <v>1.900439935482849</v>
      </c>
      <c r="AD6" s="49">
        <f t="shared" si="4"/>
        <v>0.34819978277870611</v>
      </c>
      <c r="AE6" s="64">
        <f t="shared" si="4"/>
        <v>-6.0382465374330323</v>
      </c>
      <c r="AF6" s="49">
        <f t="shared" si="4"/>
        <v>0.34819978277870794</v>
      </c>
      <c r="AH6" s="71">
        <f>$AS$2+($AS$3*$Y6)+($AS$4*$Z6)+($AS$5*$Y6*$Z6)+($AS$6*($Y6^2))+($AS$7*($Z6^2))</f>
        <v>-5.0658000000000039</v>
      </c>
      <c r="AI6" s="147">
        <f>$AS$11+($AS$12*$Y6)+($AS$13*$Z6)+($AS$14*($Y6^2))</f>
        <v>-5.5178999999999938</v>
      </c>
      <c r="AJ6" s="71">
        <f>$AU$2+($AU$3*$Y6)+($AU$4*$Z6)+($AU$5*$Y6*$Z6)+($AU$6*($Y6^2))+($AU$7*($Z6^2))</f>
        <v>-6.0664545400000032</v>
      </c>
      <c r="AK6" s="71">
        <f>$AU$11+($AU$12*$Y6)+($AU$13*$Z6)+($AU$14*$Y6*$Z6)+($AU$15*($Y6^2))</f>
        <v>-6.3640750000000068</v>
      </c>
      <c r="AL6" s="139"/>
      <c r="AM6" s="148">
        <f t="shared" si="3"/>
        <v>16.104783589151577</v>
      </c>
      <c r="AN6" s="148">
        <f t="shared" si="3"/>
        <v>8.6175106333807836</v>
      </c>
      <c r="AO6" s="148">
        <f t="shared" si="3"/>
        <v>0.46715552921034925</v>
      </c>
      <c r="AP6" s="148">
        <f t="shared" si="3"/>
        <v>5.3960774961250602</v>
      </c>
      <c r="AR6" s="143" t="s">
        <v>53</v>
      </c>
      <c r="AS6">
        <v>9.2E-5</v>
      </c>
      <c r="AT6" s="143" t="s">
        <v>53</v>
      </c>
      <c r="AU6" s="139">
        <f>0.0000653126</f>
        <v>6.5312600000000002E-5</v>
      </c>
      <c r="AV6">
        <v>6.4999999999999994E-5</v>
      </c>
    </row>
    <row r="7" spans="1:48" x14ac:dyDescent="0.45">
      <c r="A7" s="374"/>
      <c r="B7" s="358"/>
      <c r="C7" s="358"/>
      <c r="D7" s="350">
        <v>3</v>
      </c>
      <c r="E7" s="21">
        <v>1</v>
      </c>
      <c r="F7" s="12"/>
      <c r="G7" s="12"/>
      <c r="H7" s="12"/>
      <c r="I7" s="13"/>
      <c r="J7" s="12"/>
      <c r="K7" s="12"/>
      <c r="L7" s="12">
        <v>87</v>
      </c>
      <c r="M7" s="13"/>
      <c r="N7" s="140">
        <f t="shared" si="0"/>
        <v>87000000</v>
      </c>
      <c r="O7" s="141">
        <f t="shared" si="1"/>
        <v>7.9395192526186182</v>
      </c>
      <c r="P7" s="142"/>
      <c r="Q7" s="298"/>
      <c r="R7" s="300"/>
      <c r="S7" s="369"/>
      <c r="T7" s="371"/>
      <c r="U7" s="302"/>
      <c r="V7" s="304"/>
      <c r="X7" t="str">
        <f>A9</f>
        <v>600-8</v>
      </c>
      <c r="Y7" s="19">
        <f>B9</f>
        <v>600</v>
      </c>
      <c r="Z7" s="19">
        <f>C9</f>
        <v>8</v>
      </c>
      <c r="AA7" s="146">
        <f t="shared" ref="AA7:AF7" si="5">Q9</f>
        <v>6150</v>
      </c>
      <c r="AB7" s="47">
        <f t="shared" si="5"/>
        <v>4125.8938425509687</v>
      </c>
      <c r="AC7" s="64">
        <f t="shared" si="5"/>
        <v>3.612374819045987</v>
      </c>
      <c r="AD7" s="49">
        <f t="shared" si="5"/>
        <v>0.51105004622314165</v>
      </c>
      <c r="AE7" s="64">
        <f t="shared" si="5"/>
        <v>-4.3263116538698929</v>
      </c>
      <c r="AF7" s="49">
        <f t="shared" si="5"/>
        <v>0.51105004622313877</v>
      </c>
      <c r="AH7" s="71">
        <f>$AS$2+($AS$3*$Y7)+($AS$4*$Z7)+($AS$5*$Y7*$Z7)+($AS$6*($Y7^2))+($AS$7*($Z7^2))</f>
        <v>-4.9095999999999993</v>
      </c>
      <c r="AI7" s="147">
        <f>$AS$11+($AS$12*$Y7)+($AS$13*$Z7)+($AS$14*($Y7^2))</f>
        <v>-4.6112000000000108</v>
      </c>
      <c r="AJ7" s="71">
        <f>$AU$2+($AU$3*$Y7)+($AU$4*$Z7)+($AU$5*$Y7*$Z7)+($AU$6*($Y7^2))+($AU$7*($Z7^2))</f>
        <v>-4.0450337600000044</v>
      </c>
      <c r="AK7" s="71">
        <f>$AU$11+($AU$12*$Y7)+($AU$13*$Z7)+($AU$14*$Y7*$Z7)+($AU$15*($Y7^2))</f>
        <v>-3.8907240000000023</v>
      </c>
      <c r="AL7" s="139"/>
      <c r="AM7" s="148">
        <f t="shared" si="3"/>
        <v>13.482346922657641</v>
      </c>
      <c r="AN7" s="148">
        <f t="shared" si="3"/>
        <v>6.585016728401544</v>
      </c>
      <c r="AO7" s="148">
        <f t="shared" si="3"/>
        <v>6.5015633725389392</v>
      </c>
      <c r="AP7" s="148">
        <f t="shared" si="3"/>
        <v>10.068337390355518</v>
      </c>
      <c r="AR7" s="143" t="s">
        <v>54</v>
      </c>
      <c r="AS7">
        <v>2.3900000000000001E-2</v>
      </c>
      <c r="AT7" s="143" t="s">
        <v>54</v>
      </c>
      <c r="AU7" s="139">
        <v>4.9171600000000003E-3</v>
      </c>
      <c r="AV7">
        <v>4.9199999999999999E-3</v>
      </c>
    </row>
    <row r="8" spans="1:48" ht="14.65" thickBot="1" x14ac:dyDescent="0.5">
      <c r="A8" s="375"/>
      <c r="B8" s="359"/>
      <c r="C8" s="359"/>
      <c r="D8" s="297"/>
      <c r="E8" s="22">
        <v>2</v>
      </c>
      <c r="F8" s="25"/>
      <c r="G8" s="25"/>
      <c r="H8" s="25"/>
      <c r="I8" s="26"/>
      <c r="J8" s="25"/>
      <c r="K8" s="25"/>
      <c r="L8" s="25">
        <v>89</v>
      </c>
      <c r="M8" s="26"/>
      <c r="N8" s="149">
        <f>(L8)*(10^(L$2))</f>
        <v>89000000</v>
      </c>
      <c r="O8" s="150">
        <f t="shared" si="1"/>
        <v>7.9493900066449124</v>
      </c>
      <c r="P8" s="151"/>
      <c r="Q8" s="299"/>
      <c r="R8" s="301"/>
      <c r="S8" s="370"/>
      <c r="T8" s="372"/>
      <c r="U8" s="303"/>
      <c r="V8" s="305"/>
      <c r="X8" t="str">
        <f>A15</f>
        <v>600-12</v>
      </c>
      <c r="Y8" s="19">
        <f>B15</f>
        <v>600</v>
      </c>
      <c r="Z8" s="19">
        <f>C15</f>
        <v>12</v>
      </c>
      <c r="AA8" s="146">
        <f t="shared" ref="AA8:AF8" si="6">Q15</f>
        <v>613.33333333333337</v>
      </c>
      <c r="AB8" s="47">
        <f t="shared" si="6"/>
        <v>305.26491227566049</v>
      </c>
      <c r="AC8" s="64">
        <f t="shared" si="6"/>
        <v>2.7342644226833972</v>
      </c>
      <c r="AD8" s="49">
        <f t="shared" si="6"/>
        <v>0.24619457690745367</v>
      </c>
      <c r="AE8" s="64">
        <f t="shared" si="6"/>
        <v>-5.2044220502324841</v>
      </c>
      <c r="AF8" s="49">
        <f t="shared" si="6"/>
        <v>0.24619457690745361</v>
      </c>
      <c r="AH8" s="71">
        <f>$AS$2+($AS$3*$Y8)+($AS$4*$Z8)+($AS$5*$Y8*$Z8)+($AS$6*($Y8^2))+($AS$7*($Z8^2))</f>
        <v>-5.6671999999999949</v>
      </c>
      <c r="AI8" s="147">
        <f>$AS$11+($AS$12*$Y8)+($AS$13*$Z8)+($AS$14*($Y8^2))</f>
        <v>-5.4628000000000085</v>
      </c>
      <c r="AJ8" s="71">
        <f>$AU$2+($AU$3*$Y8)+($AU$4*$Z8)+($AU$5*$Y8*$Z8)+($AU$6*($Y8^2))+($AU$7*($Z8^2))</f>
        <v>-5.8971649600000084</v>
      </c>
      <c r="AK8" s="71">
        <f>$AU$11+($AU$12*$Y8)+($AU$13*$Z8)+($AU$14*$Y8*$Z8)+($AU$15*($Y8^2))</f>
        <v>-5.8828400000000052</v>
      </c>
      <c r="AM8" s="148">
        <f t="shared" si="3"/>
        <v>8.8920142390611527</v>
      </c>
      <c r="AN8" s="148">
        <f>ABS(($AE8-AI8)/$AE8)*100</f>
        <v>4.9645848717434937</v>
      </c>
      <c r="AO8" s="148">
        <f t="shared" si="3"/>
        <v>13.310659725157748</v>
      </c>
      <c r="AP8" s="148">
        <f t="shared" si="3"/>
        <v>13.035413792722977</v>
      </c>
    </row>
    <row r="9" spans="1:48" ht="14.65" thickTop="1" x14ac:dyDescent="0.45">
      <c r="A9" s="351" t="str">
        <f>CONCATENATE(B9,"-",C9)</f>
        <v>600-8</v>
      </c>
      <c r="B9" s="354">
        <v>600</v>
      </c>
      <c r="C9" s="354">
        <v>8</v>
      </c>
      <c r="D9" s="317">
        <v>1</v>
      </c>
      <c r="E9" s="95">
        <v>1</v>
      </c>
      <c r="F9" s="152"/>
      <c r="G9" s="152" t="s">
        <v>18</v>
      </c>
      <c r="H9" s="152">
        <v>9</v>
      </c>
      <c r="I9" s="152"/>
      <c r="J9" s="152"/>
      <c r="K9" s="34"/>
      <c r="L9" s="34"/>
      <c r="M9" s="34"/>
      <c r="N9" s="153">
        <f>(H9)*(10^(H$2))</f>
        <v>900</v>
      </c>
      <c r="O9" s="154">
        <f t="shared" si="1"/>
        <v>2.9542425094393248</v>
      </c>
      <c r="P9" s="154">
        <f t="shared" ref="P9:P32" si="7">LOG10(N9/Q$3)</f>
        <v>-4.984443963476556</v>
      </c>
      <c r="Q9" s="335">
        <f>AVERAGE(N9:N14)</f>
        <v>6150</v>
      </c>
      <c r="R9" s="314">
        <f>_xlfn.STDEV.S(N9:N14)</f>
        <v>4125.8938425509687</v>
      </c>
      <c r="S9" s="313">
        <f>AVERAGE(O9:O14)</f>
        <v>3.612374819045987</v>
      </c>
      <c r="T9" s="314">
        <f>_xlfn.STDEV.S(O9:O14)</f>
        <v>0.51105004622314165</v>
      </c>
      <c r="U9" s="313">
        <f>AVERAGE(P9:P14)</f>
        <v>-4.3263116538698929</v>
      </c>
      <c r="V9" s="314">
        <f>_xlfn.STDEV.S(P9:P14)</f>
        <v>0.51105004622313877</v>
      </c>
      <c r="X9" s="16" t="str">
        <f>A37</f>
        <v>CONTROL2</v>
      </c>
      <c r="Y9" s="16"/>
      <c r="Z9" s="16"/>
      <c r="AA9" s="17">
        <f>Q37</f>
        <v>94666666.666666672</v>
      </c>
      <c r="AB9" s="18">
        <f>R37</f>
        <v>6055300.7081949832</v>
      </c>
      <c r="AC9" s="144">
        <f>S50</f>
        <v>0</v>
      </c>
      <c r="AD9" s="145">
        <f>T50</f>
        <v>0</v>
      </c>
      <c r="AE9" s="144"/>
      <c r="AF9" s="155"/>
      <c r="AM9" s="64"/>
      <c r="AN9" s="64"/>
      <c r="AO9" s="64"/>
      <c r="AP9" s="64"/>
    </row>
    <row r="10" spans="1:48" x14ac:dyDescent="0.45">
      <c r="A10" s="352"/>
      <c r="B10" s="342"/>
      <c r="C10" s="342"/>
      <c r="D10" s="284"/>
      <c r="E10" s="97">
        <v>2</v>
      </c>
      <c r="F10" s="97"/>
      <c r="G10" s="97" t="s">
        <v>18</v>
      </c>
      <c r="H10" s="97">
        <v>9</v>
      </c>
      <c r="I10" s="97"/>
      <c r="J10" s="97"/>
      <c r="K10" s="98"/>
      <c r="L10" s="98"/>
      <c r="M10" s="98"/>
      <c r="N10" s="156">
        <f>(H10)*(10^(H$2))</f>
        <v>900</v>
      </c>
      <c r="O10" s="157">
        <f t="shared" si="1"/>
        <v>2.9542425094393248</v>
      </c>
      <c r="P10" s="157">
        <f t="shared" si="7"/>
        <v>-4.984443963476556</v>
      </c>
      <c r="Q10" s="348"/>
      <c r="R10" s="272"/>
      <c r="S10" s="270"/>
      <c r="T10" s="272"/>
      <c r="U10" s="270"/>
      <c r="V10" s="272"/>
      <c r="X10" s="158" t="str">
        <f>A43</f>
        <v>600-12</v>
      </c>
      <c r="Y10" s="159">
        <f>B43</f>
        <v>600</v>
      </c>
      <c r="Z10" s="159">
        <f>C43</f>
        <v>12</v>
      </c>
      <c r="AA10" s="160">
        <f>Q43</f>
        <v>228.33333333333334</v>
      </c>
      <c r="AB10" s="161">
        <f>R43</f>
        <v>27.868739954771236</v>
      </c>
      <c r="AC10" s="162">
        <f t="shared" ref="AC10:AF10" si="8">S43</f>
        <v>2.3559190468331312</v>
      </c>
      <c r="AD10" s="163">
        <f t="shared" si="8"/>
        <v>5.234343590181037E-2</v>
      </c>
      <c r="AE10" s="162">
        <f t="shared" si="8"/>
        <v>-5.6202780384942441</v>
      </c>
      <c r="AF10" s="163">
        <f t="shared" si="8"/>
        <v>5.2343435901810474E-2</v>
      </c>
      <c r="AS10" s="19" t="s">
        <v>55</v>
      </c>
      <c r="AU10" s="19" t="s">
        <v>56</v>
      </c>
    </row>
    <row r="11" spans="1:48" ht="15" customHeight="1" x14ac:dyDescent="0.45">
      <c r="A11" s="352"/>
      <c r="B11" s="342"/>
      <c r="C11" s="342"/>
      <c r="D11" s="274">
        <v>2</v>
      </c>
      <c r="E11" s="97">
        <v>1</v>
      </c>
      <c r="F11" s="97"/>
      <c r="G11" s="97" t="s">
        <v>18</v>
      </c>
      <c r="H11" s="97">
        <v>96</v>
      </c>
      <c r="I11" s="97"/>
      <c r="J11" s="97"/>
      <c r="K11" s="98"/>
      <c r="L11" s="98"/>
      <c r="M11" s="98"/>
      <c r="N11" s="156">
        <f t="shared" ref="N11:N13" si="9">(H11)*(10^(H$2))</f>
        <v>9600</v>
      </c>
      <c r="O11" s="164">
        <f t="shared" si="1"/>
        <v>3.9822712330395684</v>
      </c>
      <c r="P11" s="164">
        <f t="shared" si="7"/>
        <v>-3.9564152398763124</v>
      </c>
      <c r="Q11" s="348"/>
      <c r="R11" s="272"/>
      <c r="S11" s="270"/>
      <c r="T11" s="272"/>
      <c r="U11" s="270"/>
      <c r="V11" s="272"/>
      <c r="X11" s="16" t="str">
        <f>A53</f>
        <v>CONTROL3</v>
      </c>
      <c r="Y11" s="16"/>
      <c r="Z11" s="16"/>
      <c r="AA11" s="17">
        <f>Q53</f>
        <v>10666666.666666666</v>
      </c>
      <c r="AB11" s="18">
        <f>R53</f>
        <v>1966384.1605003523</v>
      </c>
      <c r="AC11" s="144">
        <f>S53</f>
        <v>7.0222990501007523</v>
      </c>
      <c r="AD11" s="145">
        <f>T53</f>
        <v>7.5930339929807134E-2</v>
      </c>
      <c r="AE11" s="144"/>
      <c r="AF11" s="155"/>
      <c r="AI11" t="s">
        <v>42</v>
      </c>
      <c r="AJ11" s="63"/>
      <c r="AR11" s="137" t="s">
        <v>48</v>
      </c>
      <c r="AS11">
        <v>35.69</v>
      </c>
      <c r="AT11" s="137" t="s">
        <v>48</v>
      </c>
      <c r="AU11" s="165">
        <v>16.764399999999998</v>
      </c>
    </row>
    <row r="12" spans="1:48" x14ac:dyDescent="0.45">
      <c r="A12" s="352"/>
      <c r="B12" s="342"/>
      <c r="C12" s="342"/>
      <c r="D12" s="320"/>
      <c r="E12" s="97">
        <v>2</v>
      </c>
      <c r="F12" s="97"/>
      <c r="G12" s="97" t="s">
        <v>18</v>
      </c>
      <c r="H12" s="97">
        <v>75</v>
      </c>
      <c r="I12" s="97"/>
      <c r="J12" s="97"/>
      <c r="K12" s="98"/>
      <c r="L12" s="98"/>
      <c r="M12" s="98"/>
      <c r="N12" s="156">
        <f t="shared" si="9"/>
        <v>7500</v>
      </c>
      <c r="O12" s="164">
        <f t="shared" si="1"/>
        <v>3.8750612633917001</v>
      </c>
      <c r="P12" s="164">
        <f t="shared" si="7"/>
        <v>-4.0636252095241812</v>
      </c>
      <c r="Q12" s="348"/>
      <c r="R12" s="272"/>
      <c r="S12" s="270"/>
      <c r="T12" s="272"/>
      <c r="U12" s="270"/>
      <c r="V12" s="272"/>
      <c r="X12" s="72" t="str">
        <f>A65</f>
        <v>550-12</v>
      </c>
      <c r="Y12" s="73">
        <f>B65</f>
        <v>550</v>
      </c>
      <c r="Z12" s="73">
        <f>C65</f>
        <v>12</v>
      </c>
      <c r="AA12" s="74">
        <f t="shared" ref="AA12:AF12" si="10">Q65</f>
        <v>66200</v>
      </c>
      <c r="AB12" s="166">
        <f t="shared" si="10"/>
        <v>14661.514246489003</v>
      </c>
      <c r="AC12" s="76">
        <f t="shared" si="10"/>
        <v>4.8115849474619923</v>
      </c>
      <c r="AD12" s="77">
        <f t="shared" si="10"/>
        <v>9.9308130458282559E-2</v>
      </c>
      <c r="AE12" s="76">
        <f t="shared" si="10"/>
        <v>-3.1271015254538881</v>
      </c>
      <c r="AF12" s="77">
        <f t="shared" si="10"/>
        <v>9.9308130458282823E-2</v>
      </c>
      <c r="AI12" t="s">
        <v>57</v>
      </c>
      <c r="AR12" s="143" t="s">
        <v>50</v>
      </c>
      <c r="AS12">
        <v>-0.11713</v>
      </c>
      <c r="AT12" s="143" t="s">
        <v>50</v>
      </c>
      <c r="AU12" s="165">
        <v>-6.8141300000000002E-2</v>
      </c>
    </row>
    <row r="13" spans="1:48" x14ac:dyDescent="0.45">
      <c r="A13" s="352"/>
      <c r="B13" s="342"/>
      <c r="C13" s="342"/>
      <c r="D13" s="274">
        <v>3</v>
      </c>
      <c r="E13" s="97">
        <v>1</v>
      </c>
      <c r="F13" s="97"/>
      <c r="G13" s="97" t="s">
        <v>18</v>
      </c>
      <c r="H13" s="97">
        <v>91</v>
      </c>
      <c r="I13" s="97"/>
      <c r="J13" s="97"/>
      <c r="K13" s="98"/>
      <c r="L13" s="98"/>
      <c r="M13" s="98"/>
      <c r="N13" s="156">
        <f t="shared" si="9"/>
        <v>9100</v>
      </c>
      <c r="O13" s="157">
        <f t="shared" si="1"/>
        <v>3.9590413923210934</v>
      </c>
      <c r="P13" s="164">
        <f t="shared" si="7"/>
        <v>-3.9796450805947874</v>
      </c>
      <c r="Q13" s="348"/>
      <c r="R13" s="272"/>
      <c r="S13" s="270"/>
      <c r="T13" s="272"/>
      <c r="U13" s="270"/>
      <c r="V13" s="272"/>
      <c r="X13" s="72" t="str">
        <f>A59</f>
        <v>600-12</v>
      </c>
      <c r="Y13" s="73">
        <f>B59</f>
        <v>600</v>
      </c>
      <c r="Z13" s="73">
        <f>C59</f>
        <v>12</v>
      </c>
      <c r="AA13" s="74">
        <f t="shared" ref="AA13:AF13" si="11">Q59</f>
        <v>128533.33333333333</v>
      </c>
      <c r="AB13" s="166">
        <f t="shared" si="11"/>
        <v>14188.821891427971</v>
      </c>
      <c r="AC13" s="76">
        <f t="shared" si="11"/>
        <v>5.1069791328972931</v>
      </c>
      <c r="AD13" s="77">
        <f t="shared" si="11"/>
        <v>4.5176246620953847E-2</v>
      </c>
      <c r="AE13" s="76">
        <f t="shared" si="11"/>
        <v>-2.8317073400185877</v>
      </c>
      <c r="AF13" s="77">
        <f t="shared" si="11"/>
        <v>4.5176246620953972E-2</v>
      </c>
      <c r="AI13" t="s">
        <v>6</v>
      </c>
      <c r="AJ13" t="s">
        <v>58</v>
      </c>
      <c r="AK13" t="s">
        <v>59</v>
      </c>
      <c r="AR13" s="143" t="s">
        <v>51</v>
      </c>
      <c r="AS13">
        <v>-0.21290000000000001</v>
      </c>
      <c r="AT13" s="143" t="s">
        <v>51</v>
      </c>
      <c r="AU13" s="165">
        <v>0.98045499999999997</v>
      </c>
    </row>
    <row r="14" spans="1:48" ht="14.65" thickBot="1" x14ac:dyDescent="0.5">
      <c r="A14" s="353"/>
      <c r="B14" s="346"/>
      <c r="C14" s="346"/>
      <c r="D14" s="275"/>
      <c r="E14" s="99">
        <v>2</v>
      </c>
      <c r="F14" s="99"/>
      <c r="G14" s="99" t="s">
        <v>18</v>
      </c>
      <c r="H14" s="99">
        <v>89</v>
      </c>
      <c r="I14" s="99"/>
      <c r="J14" s="99"/>
      <c r="K14" s="66"/>
      <c r="L14" s="66"/>
      <c r="M14" s="66"/>
      <c r="N14" s="167">
        <f>(H14)*(10^(H$2))</f>
        <v>8900</v>
      </c>
      <c r="O14" s="168">
        <f t="shared" si="1"/>
        <v>3.9493900066449128</v>
      </c>
      <c r="P14" s="168">
        <f t="shared" si="7"/>
        <v>-3.989296466270968</v>
      </c>
      <c r="Q14" s="331"/>
      <c r="R14" s="273"/>
      <c r="S14" s="271"/>
      <c r="T14" s="273"/>
      <c r="U14" s="271"/>
      <c r="V14" s="273"/>
      <c r="X14" s="16" t="str">
        <f>A71</f>
        <v>CONTROL4</v>
      </c>
      <c r="Y14" s="169"/>
      <c r="Z14" s="169"/>
      <c r="AA14" s="17">
        <f>Q71</f>
        <v>14833333.333333334</v>
      </c>
      <c r="AB14" s="18">
        <f>R71</f>
        <v>4215052.3919242863</v>
      </c>
      <c r="AC14" s="144">
        <f>S71</f>
        <v>7.1588710867539023</v>
      </c>
      <c r="AD14" s="145">
        <f>T71</f>
        <v>0.10903940378892306</v>
      </c>
      <c r="AE14" s="144"/>
      <c r="AF14" s="155"/>
      <c r="AI14"/>
      <c r="AK14" t="s">
        <v>61</v>
      </c>
      <c r="AR14" s="143" t="s">
        <v>53</v>
      </c>
      <c r="AS14">
        <v>8.7999999999999998E-5</v>
      </c>
      <c r="AT14" s="143" t="s">
        <v>52</v>
      </c>
      <c r="AU14" s="165">
        <v>-2.4641400000000001E-3</v>
      </c>
    </row>
    <row r="15" spans="1:48" x14ac:dyDescent="0.45">
      <c r="A15" s="377" t="str">
        <f t="shared" ref="A15" si="12">CONCATENATE(B15,"-",C15)</f>
        <v>600-12</v>
      </c>
      <c r="B15" s="345">
        <v>600</v>
      </c>
      <c r="C15" s="345">
        <v>12</v>
      </c>
      <c r="D15" s="309">
        <v>1</v>
      </c>
      <c r="E15" s="101">
        <v>1</v>
      </c>
      <c r="F15" s="170"/>
      <c r="G15" s="170">
        <v>96</v>
      </c>
      <c r="H15" s="170">
        <v>2</v>
      </c>
      <c r="I15" s="170"/>
      <c r="J15" s="170"/>
      <c r="K15" s="45"/>
      <c r="L15" s="45"/>
      <c r="M15" s="45"/>
      <c r="N15" s="171">
        <f t="shared" ref="N15:N20" si="13">(G15)*(10^(G$2))</f>
        <v>960</v>
      </c>
      <c r="O15" s="164">
        <f t="shared" si="1"/>
        <v>2.9822712330395684</v>
      </c>
      <c r="P15" s="157">
        <f t="shared" si="7"/>
        <v>-4.9564152398763124</v>
      </c>
      <c r="Q15" s="329">
        <f>AVERAGE(N15:N20)</f>
        <v>613.33333333333337</v>
      </c>
      <c r="R15" s="367">
        <f>_xlfn.STDEV.S(N15:N20)</f>
        <v>305.26491227566049</v>
      </c>
      <c r="S15" s="366">
        <f>AVERAGE(O15:O20)</f>
        <v>2.7342644226833972</v>
      </c>
      <c r="T15" s="367">
        <f>_xlfn.STDEV.S(O15:O20)</f>
        <v>0.24619457690745367</v>
      </c>
      <c r="U15" s="366">
        <f>AVERAGE(P15:P20)</f>
        <v>-5.2044220502324841</v>
      </c>
      <c r="V15" s="367">
        <f>_xlfn.STDEV.S(P15:P20)</f>
        <v>0.24619457690745361</v>
      </c>
      <c r="X15" s="172" t="str">
        <f>A83</f>
        <v>550-12</v>
      </c>
      <c r="Y15" s="173">
        <f>B83</f>
        <v>550</v>
      </c>
      <c r="Z15" s="173">
        <f>C83</f>
        <v>12</v>
      </c>
      <c r="AA15" s="174">
        <f t="shared" ref="AA15:AF15" si="14">Q83</f>
        <v>14483.333333333334</v>
      </c>
      <c r="AB15" s="175">
        <f t="shared" si="14"/>
        <v>8212.5310755373503</v>
      </c>
      <c r="AC15" s="176">
        <f t="shared" si="14"/>
        <v>4.0966504303387632</v>
      </c>
      <c r="AD15" s="177">
        <f t="shared" si="14"/>
        <v>0.26544009675267566</v>
      </c>
      <c r="AE15" s="176">
        <f t="shared" si="14"/>
        <v>-3.8420360425771172</v>
      </c>
      <c r="AF15" s="177">
        <f t="shared" si="14"/>
        <v>0.26544009675267571</v>
      </c>
      <c r="AI15" t="s">
        <v>55</v>
      </c>
      <c r="AJ15" s="63"/>
      <c r="AR15" s="143"/>
      <c r="AT15" s="143" t="s">
        <v>53</v>
      </c>
      <c r="AU15" s="165">
        <f>0.0000672608</f>
        <v>6.7260800000000005E-5</v>
      </c>
    </row>
    <row r="16" spans="1:48" x14ac:dyDescent="0.45">
      <c r="A16" s="352"/>
      <c r="B16" s="342"/>
      <c r="C16" s="342"/>
      <c r="D16" s="284"/>
      <c r="E16" s="97">
        <v>2</v>
      </c>
      <c r="F16" s="97"/>
      <c r="G16" s="97">
        <v>87</v>
      </c>
      <c r="H16" s="97">
        <v>1</v>
      </c>
      <c r="I16" s="97"/>
      <c r="J16" s="97"/>
      <c r="K16" s="98"/>
      <c r="L16" s="98"/>
      <c r="M16" s="98"/>
      <c r="N16" s="171">
        <f t="shared" si="13"/>
        <v>870</v>
      </c>
      <c r="O16" s="164">
        <f t="shared" si="1"/>
        <v>2.9395192526186187</v>
      </c>
      <c r="P16" s="157">
        <f t="shared" si="7"/>
        <v>-4.9991672202972621</v>
      </c>
      <c r="Q16" s="330"/>
      <c r="R16" s="272"/>
      <c r="S16" s="270"/>
      <c r="T16" s="272"/>
      <c r="U16" s="270"/>
      <c r="V16" s="272"/>
      <c r="X16" s="172" t="str">
        <f>A77</f>
        <v>600-12</v>
      </c>
      <c r="Y16" s="173">
        <f>B77</f>
        <v>600</v>
      </c>
      <c r="Z16" s="173">
        <f>C77</f>
        <v>12</v>
      </c>
      <c r="AA16" s="174">
        <f t="shared" ref="AA16:AF16" si="15">Q77</f>
        <v>22033.333333333332</v>
      </c>
      <c r="AB16" s="175">
        <f t="shared" si="15"/>
        <v>6427.6486110137275</v>
      </c>
      <c r="AC16" s="176">
        <f t="shared" si="15"/>
        <v>4.3286745324353602</v>
      </c>
      <c r="AD16" s="177">
        <f t="shared" si="15"/>
        <v>0.12120249160809017</v>
      </c>
      <c r="AE16" s="176">
        <f t="shared" si="15"/>
        <v>-3.6100119404805207</v>
      </c>
      <c r="AF16" s="177">
        <f t="shared" si="15"/>
        <v>0.12120249160809043</v>
      </c>
      <c r="AI16" s="63" t="s">
        <v>57</v>
      </c>
    </row>
    <row r="17" spans="1:37" x14ac:dyDescent="0.45">
      <c r="A17" s="352"/>
      <c r="B17" s="342"/>
      <c r="C17" s="342"/>
      <c r="D17" s="274">
        <v>2</v>
      </c>
      <c r="E17" s="97">
        <v>1</v>
      </c>
      <c r="F17" s="97"/>
      <c r="G17" s="97">
        <v>82</v>
      </c>
      <c r="H17" s="97">
        <v>12</v>
      </c>
      <c r="I17" s="97"/>
      <c r="J17" s="97"/>
      <c r="K17" s="98"/>
      <c r="L17" s="98"/>
      <c r="M17" s="98"/>
      <c r="N17" s="171">
        <f t="shared" si="13"/>
        <v>820</v>
      </c>
      <c r="O17" s="164">
        <f t="shared" si="1"/>
        <v>2.9138138523837167</v>
      </c>
      <c r="P17" s="164">
        <f t="shared" si="7"/>
        <v>-5.0248726205321645</v>
      </c>
      <c r="Q17" s="330"/>
      <c r="R17" s="272"/>
      <c r="S17" s="270"/>
      <c r="T17" s="272"/>
      <c r="U17" s="270"/>
      <c r="V17" s="272"/>
      <c r="X17" s="16" t="str">
        <f>A89</f>
        <v>CONTROL5</v>
      </c>
      <c r="Y17" s="169"/>
      <c r="Z17" s="169"/>
      <c r="AA17" s="17">
        <f>Q89</f>
        <v>18183333.333333332</v>
      </c>
      <c r="AB17" s="18">
        <f>R89</f>
        <v>2552972.1241460219</v>
      </c>
      <c r="AC17" s="144">
        <f>S89</f>
        <v>7.2557078403744555</v>
      </c>
      <c r="AD17" s="145">
        <f>T89</f>
        <v>6.6047254996715946E-2</v>
      </c>
      <c r="AE17" s="144"/>
      <c r="AF17" s="155"/>
      <c r="AI17" t="s">
        <v>6</v>
      </c>
      <c r="AJ17" t="s">
        <v>58</v>
      </c>
      <c r="AK17" t="s">
        <v>63</v>
      </c>
    </row>
    <row r="18" spans="1:37" x14ac:dyDescent="0.45">
      <c r="A18" s="352"/>
      <c r="B18" s="342"/>
      <c r="C18" s="342"/>
      <c r="D18" s="320"/>
      <c r="E18" s="97">
        <v>2</v>
      </c>
      <c r="F18" s="97"/>
      <c r="G18" s="97">
        <v>36</v>
      </c>
      <c r="H18" s="97">
        <v>2</v>
      </c>
      <c r="I18" s="97"/>
      <c r="J18" s="97"/>
      <c r="K18" s="98"/>
      <c r="L18" s="98"/>
      <c r="M18" s="98"/>
      <c r="N18" s="171">
        <f t="shared" si="13"/>
        <v>360</v>
      </c>
      <c r="O18" s="164">
        <f t="shared" si="1"/>
        <v>2.5563025007672873</v>
      </c>
      <c r="P18" s="164">
        <f t="shared" si="7"/>
        <v>-5.3823839721485935</v>
      </c>
      <c r="Q18" s="330"/>
      <c r="R18" s="272"/>
      <c r="S18" s="270"/>
      <c r="T18" s="272"/>
      <c r="U18" s="270"/>
      <c r="V18" s="272"/>
      <c r="X18" s="172" t="str">
        <f>A101</f>
        <v>550-12</v>
      </c>
      <c r="Y18" s="173">
        <f>B101</f>
        <v>550</v>
      </c>
      <c r="Z18" s="173">
        <f>C101</f>
        <v>12</v>
      </c>
      <c r="AA18" s="174">
        <f t="shared" ref="AA18:AF18" si="16">Q101</f>
        <v>15383.333333333334</v>
      </c>
      <c r="AB18" s="175">
        <f t="shared" si="16"/>
        <v>9690.4936234779416</v>
      </c>
      <c r="AC18" s="176">
        <f t="shared" si="16"/>
        <v>4.1001241390100809</v>
      </c>
      <c r="AD18" s="177">
        <f t="shared" si="16"/>
        <v>0.31964471251823251</v>
      </c>
      <c r="AE18" s="176">
        <f t="shared" si="16"/>
        <v>-3.8385623339058004</v>
      </c>
      <c r="AF18" s="177">
        <f t="shared" si="16"/>
        <v>0.31964471251823268</v>
      </c>
      <c r="AI18"/>
    </row>
    <row r="19" spans="1:37" x14ac:dyDescent="0.45">
      <c r="A19" s="352"/>
      <c r="B19" s="342"/>
      <c r="C19" s="342"/>
      <c r="D19" s="274">
        <v>3</v>
      </c>
      <c r="E19" s="97">
        <v>1</v>
      </c>
      <c r="F19" s="97"/>
      <c r="G19" s="97">
        <v>24</v>
      </c>
      <c r="H19" s="97">
        <v>19</v>
      </c>
      <c r="I19" s="97"/>
      <c r="J19" s="97"/>
      <c r="K19" s="98"/>
      <c r="L19" s="98"/>
      <c r="M19" s="98"/>
      <c r="N19" s="156">
        <f t="shared" si="13"/>
        <v>240</v>
      </c>
      <c r="O19" s="157">
        <f t="shared" si="1"/>
        <v>2.3802112417116059</v>
      </c>
      <c r="P19" s="164">
        <f t="shared" si="7"/>
        <v>-5.5584752312042749</v>
      </c>
      <c r="Q19" s="330"/>
      <c r="R19" s="272"/>
      <c r="S19" s="270"/>
      <c r="T19" s="272"/>
      <c r="U19" s="270"/>
      <c r="V19" s="272"/>
      <c r="X19" s="172" t="str">
        <f>A95</f>
        <v>600-12</v>
      </c>
      <c r="Y19" s="173">
        <f>B95</f>
        <v>600</v>
      </c>
      <c r="Z19" s="173">
        <f>C95</f>
        <v>12</v>
      </c>
      <c r="AA19" s="174">
        <f t="shared" ref="AA19:AF19" si="17">Q95</f>
        <v>16866.666666666668</v>
      </c>
      <c r="AB19" s="175">
        <f t="shared" si="17"/>
        <v>3809.2868973951872</v>
      </c>
      <c r="AC19" s="176">
        <f t="shared" si="17"/>
        <v>4.2187901403518078</v>
      </c>
      <c r="AD19" s="177">
        <f t="shared" si="17"/>
        <v>9.0206105434053774E-2</v>
      </c>
      <c r="AE19" s="176">
        <f t="shared" si="17"/>
        <v>-3.719896332564073</v>
      </c>
      <c r="AF19" s="177">
        <f t="shared" si="17"/>
        <v>9.0206105434053635E-2</v>
      </c>
      <c r="AI19"/>
    </row>
    <row r="20" spans="1:37" ht="14.65" thickBot="1" x14ac:dyDescent="0.5">
      <c r="A20" s="353"/>
      <c r="B20" s="346"/>
      <c r="C20" s="346"/>
      <c r="D20" s="275"/>
      <c r="E20" s="99">
        <v>2</v>
      </c>
      <c r="F20" s="99"/>
      <c r="G20" s="99">
        <v>43</v>
      </c>
      <c r="H20" s="99">
        <v>0</v>
      </c>
      <c r="I20" s="99"/>
      <c r="J20" s="99"/>
      <c r="K20" s="66"/>
      <c r="L20" s="66"/>
      <c r="M20" s="66"/>
      <c r="N20" s="167">
        <f t="shared" si="13"/>
        <v>430</v>
      </c>
      <c r="O20" s="168">
        <f t="shared" si="1"/>
        <v>2.6334684555795866</v>
      </c>
      <c r="P20" s="168">
        <f t="shared" si="7"/>
        <v>-5.3052180173362942</v>
      </c>
      <c r="Q20" s="331"/>
      <c r="R20" s="273"/>
      <c r="S20" s="271"/>
      <c r="T20" s="273"/>
      <c r="U20" s="271"/>
      <c r="V20" s="273"/>
      <c r="X20" s="16" t="str">
        <f>A107</f>
        <v>CONTROL6</v>
      </c>
      <c r="Y20" s="169"/>
      <c r="Z20" s="169"/>
      <c r="AA20" s="17">
        <f>Q107</f>
        <v>34666666.666666664</v>
      </c>
      <c r="AB20" s="18">
        <f>R107</f>
        <v>5006662.2281382838</v>
      </c>
      <c r="AC20" s="144">
        <f>S107</f>
        <v>7.5364425509425343</v>
      </c>
      <c r="AD20" s="145">
        <f>T107</f>
        <v>5.8902781981249021E-2</v>
      </c>
      <c r="AE20" s="144"/>
      <c r="AF20" s="155"/>
      <c r="AI20" t="s">
        <v>43</v>
      </c>
    </row>
    <row r="21" spans="1:37" x14ac:dyDescent="0.45">
      <c r="A21" s="377" t="str">
        <f t="shared" ref="A21" si="18">CONCATENATE(B21,"-",C21)</f>
        <v>550-12</v>
      </c>
      <c r="B21" s="337">
        <v>550</v>
      </c>
      <c r="C21" s="337">
        <v>12</v>
      </c>
      <c r="D21" s="287">
        <v>1</v>
      </c>
      <c r="E21" s="101">
        <v>1</v>
      </c>
      <c r="F21" s="170"/>
      <c r="G21" s="170" t="s">
        <v>18</v>
      </c>
      <c r="H21" s="170">
        <v>342</v>
      </c>
      <c r="I21" s="170"/>
      <c r="J21" s="170"/>
      <c r="K21" s="45"/>
      <c r="L21" s="45"/>
      <c r="M21" s="45"/>
      <c r="N21" s="156">
        <f>(H21)*(10^(H$2))</f>
        <v>34200</v>
      </c>
      <c r="O21" s="157">
        <f t="shared" si="1"/>
        <v>4.5340261060561353</v>
      </c>
      <c r="P21" s="157">
        <f t="shared" si="7"/>
        <v>-3.4046603668597459</v>
      </c>
      <c r="Q21" s="288">
        <f>AVERAGE(N21:N26)</f>
        <v>33800</v>
      </c>
      <c r="R21" s="272">
        <f>_xlfn.STDEV.S(N21:N26)</f>
        <v>2182.6589289213284</v>
      </c>
      <c r="S21" s="270">
        <f>AVERAGE(O21:O26)</f>
        <v>4.5281641507884487</v>
      </c>
      <c r="T21" s="272">
        <f>_xlfn.STDEV.S(O21:O26)</f>
        <v>2.7988386882327906E-2</v>
      </c>
      <c r="U21" s="270">
        <f>AVERAGE(P21:P26)</f>
        <v>-3.4105223221274321</v>
      </c>
      <c r="V21" s="272">
        <f>_xlfn.STDEV.S(P21:P26)</f>
        <v>2.7988386882327743E-2</v>
      </c>
      <c r="X21" s="172" t="str">
        <f>A119</f>
        <v>550-12</v>
      </c>
      <c r="Y21" s="173">
        <f>B119</f>
        <v>550</v>
      </c>
      <c r="Z21" s="173">
        <f>C119</f>
        <v>12</v>
      </c>
      <c r="AA21" s="174">
        <f t="shared" ref="AA21:AF21" si="19">Q119</f>
        <v>2166.6666666666665</v>
      </c>
      <c r="AB21" s="175">
        <f t="shared" si="19"/>
        <v>1971.4630776828326</v>
      </c>
      <c r="AC21" s="176">
        <f t="shared" si="19"/>
        <v>3.2131355044430268</v>
      </c>
      <c r="AD21" s="177">
        <f t="shared" si="19"/>
        <v>0.34618821147678436</v>
      </c>
      <c r="AE21" s="176">
        <f t="shared" si="19"/>
        <v>-4.7255509684728549</v>
      </c>
      <c r="AF21" s="177">
        <f t="shared" si="19"/>
        <v>0.34618821147678436</v>
      </c>
      <c r="AI21" t="s">
        <v>57</v>
      </c>
    </row>
    <row r="22" spans="1:37" x14ac:dyDescent="0.45">
      <c r="A22" s="352"/>
      <c r="B22" s="342"/>
      <c r="C22" s="342"/>
      <c r="D22" s="284"/>
      <c r="E22" s="97">
        <v>2</v>
      </c>
      <c r="F22" s="97"/>
      <c r="G22" s="97" t="s">
        <v>18</v>
      </c>
      <c r="H22" s="97">
        <v>331</v>
      </c>
      <c r="I22" s="97"/>
      <c r="J22" s="97"/>
      <c r="K22" s="98"/>
      <c r="L22" s="98"/>
      <c r="M22" s="98"/>
      <c r="N22" s="156">
        <f>(H22)*(10^(H$2))</f>
        <v>33100</v>
      </c>
      <c r="O22" s="157">
        <f t="shared" si="1"/>
        <v>4.5198279937757189</v>
      </c>
      <c r="P22" s="157">
        <f t="shared" si="7"/>
        <v>-3.4188584791401619</v>
      </c>
      <c r="Q22" s="288"/>
      <c r="R22" s="272"/>
      <c r="S22" s="270"/>
      <c r="T22" s="272"/>
      <c r="U22" s="270"/>
      <c r="V22" s="272"/>
      <c r="X22" s="172" t="str">
        <f>A113</f>
        <v>600-12</v>
      </c>
      <c r="Y22" s="173">
        <f>B113</f>
        <v>600</v>
      </c>
      <c r="Z22" s="173">
        <f>C113</f>
        <v>12</v>
      </c>
      <c r="AA22" s="174">
        <f t="shared" ref="AA22:AF22" si="20">Q113</f>
        <v>5550</v>
      </c>
      <c r="AB22" s="175">
        <f t="shared" si="20"/>
        <v>1009.4552986635912</v>
      </c>
      <c r="AC22" s="176">
        <f t="shared" si="20"/>
        <v>3.7381469720904055</v>
      </c>
      <c r="AD22" s="177">
        <f t="shared" si="20"/>
        <v>8.0520921991204003E-2</v>
      </c>
      <c r="AE22" s="176">
        <f t="shared" si="20"/>
        <v>-4.2005395008254744</v>
      </c>
      <c r="AF22" s="177">
        <f t="shared" si="20"/>
        <v>8.0520921991204003E-2</v>
      </c>
      <c r="AI22" t="s">
        <v>6</v>
      </c>
      <c r="AJ22" t="s">
        <v>58</v>
      </c>
      <c r="AK22" t="s">
        <v>60</v>
      </c>
    </row>
    <row r="23" spans="1:37" ht="15" customHeight="1" x14ac:dyDescent="0.45">
      <c r="A23" s="352"/>
      <c r="B23" s="342"/>
      <c r="C23" s="342"/>
      <c r="D23" s="274">
        <v>2</v>
      </c>
      <c r="E23" s="97">
        <v>1</v>
      </c>
      <c r="F23" s="97"/>
      <c r="G23" s="97" t="s">
        <v>18</v>
      </c>
      <c r="H23" s="97">
        <v>312</v>
      </c>
      <c r="I23" s="97"/>
      <c r="J23" s="97"/>
      <c r="K23" s="98"/>
      <c r="L23" s="98"/>
      <c r="M23" s="98"/>
      <c r="N23" s="156">
        <f t="shared" ref="N23:N25" si="21">(H23)*(10^(H$2))</f>
        <v>31200</v>
      </c>
      <c r="O23" s="164">
        <f t="shared" si="1"/>
        <v>4.4941545940184424</v>
      </c>
      <c r="P23" s="164">
        <f t="shared" si="7"/>
        <v>-3.4445318788974379</v>
      </c>
      <c r="Q23" s="288"/>
      <c r="R23" s="272"/>
      <c r="S23" s="270"/>
      <c r="T23" s="272"/>
      <c r="U23" s="270"/>
      <c r="V23" s="272"/>
      <c r="AI23"/>
      <c r="AK23" t="s">
        <v>62</v>
      </c>
    </row>
    <row r="24" spans="1:37" x14ac:dyDescent="0.45">
      <c r="A24" s="352"/>
      <c r="B24" s="342"/>
      <c r="C24" s="342"/>
      <c r="D24" s="320"/>
      <c r="E24" s="97">
        <v>2</v>
      </c>
      <c r="F24" s="97"/>
      <c r="G24" s="97" t="s">
        <v>18</v>
      </c>
      <c r="H24" s="97">
        <v>358</v>
      </c>
      <c r="I24" s="97"/>
      <c r="J24" s="97"/>
      <c r="K24" s="98"/>
      <c r="L24" s="98"/>
      <c r="M24" s="98"/>
      <c r="N24" s="156">
        <f t="shared" si="21"/>
        <v>35800</v>
      </c>
      <c r="O24" s="164">
        <f t="shared" si="1"/>
        <v>4.5538830266438746</v>
      </c>
      <c r="P24" s="164">
        <f t="shared" si="7"/>
        <v>-3.3848034462720062</v>
      </c>
      <c r="Q24" s="288"/>
      <c r="R24" s="272"/>
      <c r="S24" s="270"/>
      <c r="T24" s="272"/>
      <c r="U24" s="270"/>
      <c r="V24" s="272"/>
      <c r="AI24" t="s">
        <v>56</v>
      </c>
    </row>
    <row r="25" spans="1:37" ht="15" customHeight="1" x14ac:dyDescent="0.45">
      <c r="A25" s="352"/>
      <c r="B25" s="342"/>
      <c r="C25" s="342"/>
      <c r="D25" s="274">
        <v>3</v>
      </c>
      <c r="E25" s="97">
        <v>1</v>
      </c>
      <c r="F25" s="97"/>
      <c r="G25" s="97" t="s">
        <v>18</v>
      </c>
      <c r="H25" s="97">
        <v>367</v>
      </c>
      <c r="I25" s="97"/>
      <c r="J25" s="97"/>
      <c r="K25" s="98"/>
      <c r="L25" s="98"/>
      <c r="M25" s="98"/>
      <c r="N25" s="156">
        <f t="shared" si="21"/>
        <v>36700</v>
      </c>
      <c r="O25" s="157">
        <f t="shared" si="1"/>
        <v>4.5646660642520898</v>
      </c>
      <c r="P25" s="164">
        <f t="shared" si="7"/>
        <v>-3.3740204086637915</v>
      </c>
      <c r="Q25" s="288"/>
      <c r="R25" s="272"/>
      <c r="S25" s="270"/>
      <c r="T25" s="272"/>
      <c r="U25" s="270"/>
      <c r="V25" s="272"/>
      <c r="AI25" t="s">
        <v>57</v>
      </c>
    </row>
    <row r="26" spans="1:37" ht="15" customHeight="1" thickBot="1" x14ac:dyDescent="0.5">
      <c r="A26" s="353"/>
      <c r="B26" s="346"/>
      <c r="C26" s="346"/>
      <c r="D26" s="275"/>
      <c r="E26" s="99">
        <v>2</v>
      </c>
      <c r="F26" s="99"/>
      <c r="G26" s="99" t="s">
        <v>18</v>
      </c>
      <c r="H26" s="99">
        <v>318</v>
      </c>
      <c r="I26" s="99"/>
      <c r="J26" s="99"/>
      <c r="K26" s="66"/>
      <c r="L26" s="66"/>
      <c r="M26" s="66"/>
      <c r="N26" s="167">
        <f>(H26)*(10^(H$2))</f>
        <v>31800</v>
      </c>
      <c r="O26" s="168">
        <f t="shared" si="1"/>
        <v>4.502427119984433</v>
      </c>
      <c r="P26" s="168">
        <f t="shared" si="7"/>
        <v>-3.4362593529314482</v>
      </c>
      <c r="Q26" s="289"/>
      <c r="R26" s="273"/>
      <c r="S26" s="271"/>
      <c r="T26" s="273"/>
      <c r="U26" s="271"/>
      <c r="V26" s="273"/>
      <c r="AI26" t="s">
        <v>6</v>
      </c>
      <c r="AJ26" t="s">
        <v>58</v>
      </c>
      <c r="AK26" t="s">
        <v>64</v>
      </c>
    </row>
    <row r="27" spans="1:37" ht="15.75" customHeight="1" x14ac:dyDescent="0.45">
      <c r="A27" s="368" t="str">
        <f t="shared" ref="A27" si="22">CONCATENATE(B27,"-",C27)</f>
        <v>550-16</v>
      </c>
      <c r="B27" s="345">
        <v>550</v>
      </c>
      <c r="C27" s="345">
        <v>16</v>
      </c>
      <c r="D27" s="309">
        <v>1</v>
      </c>
      <c r="E27" s="103">
        <v>1</v>
      </c>
      <c r="F27" s="178"/>
      <c r="G27" s="170">
        <v>2</v>
      </c>
      <c r="H27" s="170">
        <v>6</v>
      </c>
      <c r="I27" s="178"/>
      <c r="J27" s="178"/>
      <c r="K27" s="69"/>
      <c r="L27" s="69"/>
      <c r="M27" s="69"/>
      <c r="N27" s="171">
        <f t="shared" ref="N27:N32" si="23">(G27)*(10^(G$2))</f>
        <v>20</v>
      </c>
      <c r="O27" s="164">
        <f t="shared" si="1"/>
        <v>1.3010299956639813</v>
      </c>
      <c r="P27" s="157">
        <f t="shared" si="7"/>
        <v>-6.6376564772519</v>
      </c>
      <c r="Q27" s="310">
        <f>AVERAGE(N27:N32)</f>
        <v>98.333333333333329</v>
      </c>
      <c r="R27" s="367">
        <f>_xlfn.STDEV.S(N27:N32)</f>
        <v>57.763887219149879</v>
      </c>
      <c r="S27" s="366">
        <f>AVERAGE(O27:O32)</f>
        <v>1.900439935482849</v>
      </c>
      <c r="T27" s="367">
        <f>_xlfn.STDEV.S(O27:O32)</f>
        <v>0.34819978277870611</v>
      </c>
      <c r="U27" s="366">
        <f>AVERAGE(P27:P32)</f>
        <v>-6.0382465374330323</v>
      </c>
      <c r="V27" s="367">
        <f>_xlfn.STDEV.S(P27:P32)</f>
        <v>0.34819978277870794</v>
      </c>
      <c r="AI27"/>
      <c r="AK27" t="s">
        <v>65</v>
      </c>
    </row>
    <row r="28" spans="1:37" x14ac:dyDescent="0.45">
      <c r="A28" s="352"/>
      <c r="B28" s="342"/>
      <c r="C28" s="342"/>
      <c r="D28" s="284"/>
      <c r="E28" s="97">
        <v>2</v>
      </c>
      <c r="F28" s="97"/>
      <c r="G28" s="97">
        <v>5</v>
      </c>
      <c r="H28" s="97">
        <v>2</v>
      </c>
      <c r="I28" s="97"/>
      <c r="J28" s="97"/>
      <c r="K28" s="98"/>
      <c r="L28" s="98"/>
      <c r="M28" s="98"/>
      <c r="N28" s="171">
        <f t="shared" si="23"/>
        <v>50</v>
      </c>
      <c r="O28" s="164">
        <f t="shared" si="1"/>
        <v>1.6989700043360187</v>
      </c>
      <c r="P28" s="157">
        <f t="shared" si="7"/>
        <v>-6.2397164685798616</v>
      </c>
      <c r="Q28" s="288"/>
      <c r="R28" s="272"/>
      <c r="S28" s="270"/>
      <c r="T28" s="272"/>
      <c r="U28" s="270"/>
      <c r="V28" s="272"/>
      <c r="AI28"/>
    </row>
    <row r="29" spans="1:37" ht="15" customHeight="1" x14ac:dyDescent="0.45">
      <c r="A29" s="352"/>
      <c r="B29" s="342"/>
      <c r="C29" s="342"/>
      <c r="D29" s="274">
        <v>2</v>
      </c>
      <c r="E29" s="97">
        <v>1</v>
      </c>
      <c r="F29" s="97"/>
      <c r="G29" s="97">
        <v>12</v>
      </c>
      <c r="H29" s="97">
        <v>4</v>
      </c>
      <c r="I29" s="97"/>
      <c r="J29" s="97"/>
      <c r="K29" s="98"/>
      <c r="L29" s="98"/>
      <c r="M29" s="98"/>
      <c r="N29" s="171">
        <f t="shared" si="23"/>
        <v>120</v>
      </c>
      <c r="O29" s="164">
        <f t="shared" si="1"/>
        <v>2.0791812460476247</v>
      </c>
      <c r="P29" s="164">
        <f t="shared" si="7"/>
        <v>-5.8595052268682561</v>
      </c>
      <c r="Q29" s="288"/>
      <c r="R29" s="272"/>
      <c r="S29" s="270"/>
      <c r="T29" s="272"/>
      <c r="U29" s="270"/>
      <c r="V29" s="272"/>
      <c r="AI29"/>
    </row>
    <row r="30" spans="1:37" x14ac:dyDescent="0.45">
      <c r="A30" s="352"/>
      <c r="B30" s="342"/>
      <c r="C30" s="342"/>
      <c r="D30" s="320"/>
      <c r="E30" s="97">
        <v>2</v>
      </c>
      <c r="F30" s="97"/>
      <c r="G30" s="97">
        <v>9</v>
      </c>
      <c r="H30" s="97">
        <v>1</v>
      </c>
      <c r="I30" s="97"/>
      <c r="J30" s="97"/>
      <c r="K30" s="98"/>
      <c r="L30" s="98"/>
      <c r="M30" s="98"/>
      <c r="N30" s="171">
        <f t="shared" si="23"/>
        <v>90</v>
      </c>
      <c r="O30" s="164">
        <f t="shared" si="1"/>
        <v>1.954242509439325</v>
      </c>
      <c r="P30" s="164">
        <f t="shared" si="7"/>
        <v>-5.984443963476556</v>
      </c>
      <c r="Q30" s="288"/>
      <c r="R30" s="272"/>
      <c r="S30" s="270"/>
      <c r="T30" s="272"/>
      <c r="U30" s="270"/>
      <c r="V30" s="272"/>
      <c r="AI30"/>
    </row>
    <row r="31" spans="1:37" x14ac:dyDescent="0.45">
      <c r="A31" s="352"/>
      <c r="B31" s="342"/>
      <c r="C31" s="342"/>
      <c r="D31" s="274">
        <v>3</v>
      </c>
      <c r="E31" s="97">
        <v>1</v>
      </c>
      <c r="F31" s="97"/>
      <c r="G31" s="97">
        <v>18</v>
      </c>
      <c r="H31" s="97">
        <v>1</v>
      </c>
      <c r="I31" s="97"/>
      <c r="J31" s="97"/>
      <c r="K31" s="98"/>
      <c r="L31" s="98"/>
      <c r="M31" s="98"/>
      <c r="N31" s="156">
        <f t="shared" si="23"/>
        <v>180</v>
      </c>
      <c r="O31" s="157">
        <f t="shared" si="1"/>
        <v>2.255272505103306</v>
      </c>
      <c r="P31" s="164">
        <f t="shared" si="7"/>
        <v>-5.6834139678125748</v>
      </c>
      <c r="Q31" s="288"/>
      <c r="R31" s="272"/>
      <c r="S31" s="270"/>
      <c r="T31" s="272"/>
      <c r="U31" s="270"/>
      <c r="V31" s="272"/>
      <c r="AI31"/>
    </row>
    <row r="32" spans="1:37" ht="14.65" thickBot="1" x14ac:dyDescent="0.5">
      <c r="A32" s="353"/>
      <c r="B32" s="346"/>
      <c r="C32" s="346"/>
      <c r="D32" s="275"/>
      <c r="E32" s="99">
        <v>2</v>
      </c>
      <c r="F32" s="99"/>
      <c r="G32" s="99">
        <v>13</v>
      </c>
      <c r="H32" s="99">
        <v>1</v>
      </c>
      <c r="I32" s="99"/>
      <c r="J32" s="99"/>
      <c r="K32" s="66"/>
      <c r="L32" s="66"/>
      <c r="M32" s="66"/>
      <c r="N32" s="167">
        <f t="shared" si="23"/>
        <v>130</v>
      </c>
      <c r="O32" s="168">
        <f t="shared" si="1"/>
        <v>2.1139433523068369</v>
      </c>
      <c r="P32" s="168">
        <f t="shared" si="7"/>
        <v>-5.8247431206090443</v>
      </c>
      <c r="Q32" s="289"/>
      <c r="R32" s="273"/>
      <c r="S32" s="271"/>
      <c r="T32" s="273"/>
      <c r="U32" s="271"/>
      <c r="V32" s="273"/>
      <c r="AI32"/>
    </row>
    <row r="33" spans="1:35" x14ac:dyDescent="0.4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1"/>
      <c r="L33" s="181"/>
      <c r="M33" s="181"/>
      <c r="N33" s="182"/>
      <c r="O33" s="183"/>
      <c r="P33" s="183"/>
      <c r="Q33" s="184"/>
      <c r="R33" s="185"/>
      <c r="S33" s="186"/>
      <c r="T33" s="185"/>
      <c r="U33" s="186"/>
      <c r="V33" s="185"/>
      <c r="AI33"/>
    </row>
    <row r="34" spans="1:35" ht="15" customHeight="1" x14ac:dyDescent="0.45">
      <c r="A34" s="376" t="s">
        <v>67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</row>
    <row r="35" spans="1:35" x14ac:dyDescent="0.45">
      <c r="A35" s="276" t="s">
        <v>0</v>
      </c>
      <c r="B35" s="277" t="s">
        <v>1</v>
      </c>
      <c r="C35" s="277"/>
      <c r="D35" s="278" t="s">
        <v>2</v>
      </c>
      <c r="E35" s="278" t="s">
        <v>3</v>
      </c>
      <c r="F35" s="279" t="s">
        <v>4</v>
      </c>
      <c r="G35" s="279"/>
      <c r="H35" s="279"/>
      <c r="I35" s="279"/>
      <c r="J35" s="279"/>
      <c r="K35" s="279"/>
      <c r="L35" s="279"/>
      <c r="M35" s="279"/>
      <c r="N35" s="280" t="s">
        <v>5</v>
      </c>
      <c r="O35" s="280" t="s">
        <v>9</v>
      </c>
      <c r="P35" s="280" t="s">
        <v>6</v>
      </c>
      <c r="Q35" s="244" t="s">
        <v>7</v>
      </c>
      <c r="R35" s="245"/>
      <c r="S35" s="244" t="s">
        <v>38</v>
      </c>
      <c r="T35" s="245"/>
      <c r="U35" s="244" t="s">
        <v>8</v>
      </c>
      <c r="V35" s="248"/>
    </row>
    <row r="36" spans="1:35" x14ac:dyDescent="0.45">
      <c r="A36" s="276"/>
      <c r="B36" s="3" t="s">
        <v>12</v>
      </c>
      <c r="C36" s="3" t="s">
        <v>13</v>
      </c>
      <c r="D36" s="278"/>
      <c r="E36" s="278"/>
      <c r="F36" s="4">
        <v>0</v>
      </c>
      <c r="G36" s="4">
        <v>1</v>
      </c>
      <c r="H36" s="4">
        <v>2</v>
      </c>
      <c r="I36" s="5">
        <v>3</v>
      </c>
      <c r="J36" s="4">
        <v>4</v>
      </c>
      <c r="K36" s="5">
        <v>5</v>
      </c>
      <c r="L36" s="5">
        <v>6</v>
      </c>
      <c r="M36" s="5">
        <v>7</v>
      </c>
      <c r="N36" s="280"/>
      <c r="O36" s="280"/>
      <c r="P36" s="280"/>
      <c r="Q36" s="246"/>
      <c r="R36" s="247"/>
      <c r="S36" s="246"/>
      <c r="T36" s="247"/>
      <c r="U36" s="246"/>
      <c r="V36" s="249"/>
      <c r="X36" s="118"/>
    </row>
    <row r="37" spans="1:35" x14ac:dyDescent="0.45">
      <c r="A37" s="374" t="s">
        <v>66</v>
      </c>
      <c r="B37" s="358">
        <v>0</v>
      </c>
      <c r="C37" s="358">
        <v>0</v>
      </c>
      <c r="D37" s="360">
        <v>1</v>
      </c>
      <c r="E37" s="9">
        <v>1</v>
      </c>
      <c r="F37" s="10"/>
      <c r="G37" s="10"/>
      <c r="H37" s="10"/>
      <c r="I37" s="11"/>
      <c r="J37" s="12"/>
      <c r="K37" s="12"/>
      <c r="L37" s="12">
        <v>90</v>
      </c>
      <c r="M37" s="11"/>
      <c r="N37" s="140">
        <f>(L37)*(10^(L$2))</f>
        <v>90000000</v>
      </c>
      <c r="O37" s="141">
        <f>LOG(N37)</f>
        <v>7.9542425094393252</v>
      </c>
      <c r="P37" s="142"/>
      <c r="Q37" s="362">
        <f>AVERAGE(N37:N42)</f>
        <v>94666666.666666672</v>
      </c>
      <c r="R37" s="363">
        <f>_xlfn.STDEV.S(N37:N42)</f>
        <v>6055300.7081949832</v>
      </c>
      <c r="S37" s="369">
        <f>AVERAGE(O37:O42)</f>
        <v>7.9754691320765767</v>
      </c>
      <c r="T37" s="371">
        <f>_xlfn.STDEV.S(O37:O42)</f>
        <v>2.7429115106287594E-2</v>
      </c>
      <c r="U37" s="364"/>
      <c r="V37" s="365"/>
      <c r="X37" s="118"/>
    </row>
    <row r="38" spans="1:35" x14ac:dyDescent="0.45">
      <c r="A38" s="374"/>
      <c r="B38" s="358"/>
      <c r="C38" s="358"/>
      <c r="D38" s="361"/>
      <c r="E38" s="21">
        <v>2</v>
      </c>
      <c r="F38" s="10"/>
      <c r="G38" s="10"/>
      <c r="H38" s="10"/>
      <c r="I38" s="11"/>
      <c r="J38" s="12"/>
      <c r="K38" s="12"/>
      <c r="L38" s="12">
        <v>89</v>
      </c>
      <c r="M38" s="11"/>
      <c r="N38" s="140">
        <f t="shared" ref="N38:N41" si="24">(L38)*(10^(L$2))</f>
        <v>89000000</v>
      </c>
      <c r="O38" s="141">
        <f t="shared" ref="O38:O48" si="25">LOG(N38)</f>
        <v>7.9493900066449124</v>
      </c>
      <c r="P38" s="142"/>
      <c r="Q38" s="298"/>
      <c r="R38" s="300"/>
      <c r="S38" s="369"/>
      <c r="T38" s="371"/>
      <c r="U38" s="302"/>
      <c r="V38" s="304"/>
      <c r="X38" s="118"/>
    </row>
    <row r="39" spans="1:35" x14ac:dyDescent="0.45">
      <c r="A39" s="374"/>
      <c r="B39" s="358"/>
      <c r="C39" s="358"/>
      <c r="D39" s="350">
        <v>2</v>
      </c>
      <c r="E39" s="21">
        <v>1</v>
      </c>
      <c r="F39" s="10"/>
      <c r="G39" s="10"/>
      <c r="H39" s="10"/>
      <c r="I39" s="11"/>
      <c r="J39" s="12"/>
      <c r="K39" s="12"/>
      <c r="L39" s="12">
        <v>96</v>
      </c>
      <c r="M39" s="11"/>
      <c r="N39" s="140">
        <f t="shared" si="24"/>
        <v>96000000</v>
      </c>
      <c r="O39" s="141">
        <f t="shared" si="25"/>
        <v>7.982271233039568</v>
      </c>
      <c r="P39" s="142"/>
      <c r="Q39" s="298"/>
      <c r="R39" s="300"/>
      <c r="S39" s="369"/>
      <c r="T39" s="371"/>
      <c r="U39" s="302"/>
      <c r="V39" s="304"/>
      <c r="X39" s="118"/>
    </row>
    <row r="40" spans="1:35" x14ac:dyDescent="0.45">
      <c r="A40" s="374"/>
      <c r="B40" s="358"/>
      <c r="C40" s="358"/>
      <c r="D40" s="373"/>
      <c r="E40" s="21">
        <v>2</v>
      </c>
      <c r="F40" s="10"/>
      <c r="G40" s="10"/>
      <c r="H40" s="10"/>
      <c r="I40" s="11"/>
      <c r="J40" s="12"/>
      <c r="K40" s="12"/>
      <c r="L40" s="12">
        <v>104</v>
      </c>
      <c r="M40" s="11"/>
      <c r="N40" s="140">
        <f t="shared" si="24"/>
        <v>104000000</v>
      </c>
      <c r="O40" s="141">
        <f t="shared" si="25"/>
        <v>8.0170333392987807</v>
      </c>
      <c r="P40" s="142"/>
      <c r="Q40" s="298"/>
      <c r="R40" s="300"/>
      <c r="S40" s="369"/>
      <c r="T40" s="371"/>
      <c r="U40" s="302"/>
      <c r="V40" s="304"/>
      <c r="X40" s="118"/>
    </row>
    <row r="41" spans="1:35" x14ac:dyDescent="0.45">
      <c r="A41" s="374"/>
      <c r="B41" s="358"/>
      <c r="C41" s="358"/>
      <c r="D41" s="350">
        <v>3</v>
      </c>
      <c r="E41" s="21">
        <v>1</v>
      </c>
      <c r="F41" s="10"/>
      <c r="G41" s="10"/>
      <c r="H41" s="10"/>
      <c r="I41" s="11"/>
      <c r="J41" s="12"/>
      <c r="K41" s="12"/>
      <c r="L41" s="12">
        <v>90</v>
      </c>
      <c r="M41" s="11"/>
      <c r="N41" s="140">
        <f t="shared" si="24"/>
        <v>90000000</v>
      </c>
      <c r="O41" s="141">
        <f t="shared" si="25"/>
        <v>7.9542425094393252</v>
      </c>
      <c r="P41" s="142"/>
      <c r="Q41" s="298"/>
      <c r="R41" s="300"/>
      <c r="S41" s="369"/>
      <c r="T41" s="371"/>
      <c r="U41" s="302"/>
      <c r="V41" s="304"/>
      <c r="X41" s="118"/>
    </row>
    <row r="42" spans="1:35" ht="14.65" thickBot="1" x14ac:dyDescent="0.5">
      <c r="A42" s="375"/>
      <c r="B42" s="359"/>
      <c r="C42" s="359"/>
      <c r="D42" s="297"/>
      <c r="E42" s="22">
        <v>2</v>
      </c>
      <c r="F42" s="23"/>
      <c r="G42" s="23"/>
      <c r="H42" s="23"/>
      <c r="I42" s="24"/>
      <c r="J42" s="25"/>
      <c r="K42" s="25"/>
      <c r="L42" s="25">
        <v>99</v>
      </c>
      <c r="M42" s="24"/>
      <c r="N42" s="149">
        <f>(L42)*(10^(L$2))</f>
        <v>99000000</v>
      </c>
      <c r="O42" s="150">
        <f t="shared" si="25"/>
        <v>7.9956351945975497</v>
      </c>
      <c r="P42" s="151"/>
      <c r="Q42" s="299"/>
      <c r="R42" s="301"/>
      <c r="S42" s="370"/>
      <c r="T42" s="372"/>
      <c r="U42" s="303"/>
      <c r="V42" s="305"/>
    </row>
    <row r="43" spans="1:35" ht="14.65" thickTop="1" x14ac:dyDescent="0.45">
      <c r="A43" s="377" t="str">
        <f t="shared" ref="A43" si="26">CONCATENATE(B43,"-",C43)</f>
        <v>600-12</v>
      </c>
      <c r="B43" s="345">
        <v>600</v>
      </c>
      <c r="C43" s="345">
        <v>12</v>
      </c>
      <c r="D43" s="309">
        <v>1</v>
      </c>
      <c r="E43" s="101">
        <v>1</v>
      </c>
      <c r="F43" s="170"/>
      <c r="G43" s="170">
        <v>25</v>
      </c>
      <c r="H43" s="170">
        <v>1</v>
      </c>
      <c r="I43" s="170"/>
      <c r="J43" s="170"/>
      <c r="K43" s="45"/>
      <c r="L43" s="45"/>
      <c r="M43" s="45"/>
      <c r="N43" s="171">
        <f t="shared" ref="N43:N48" si="27">(G43)*(10^(G$2))</f>
        <v>250</v>
      </c>
      <c r="O43" s="164">
        <f t="shared" si="25"/>
        <v>2.3979400086720375</v>
      </c>
      <c r="P43" s="157">
        <f t="shared" ref="P43:P48" si="28">LOG10(N43/Q$37)</f>
        <v>-5.5782570766553379</v>
      </c>
      <c r="Q43" s="329">
        <f>AVERAGE(N43:N48)</f>
        <v>228.33333333333334</v>
      </c>
      <c r="R43" s="367">
        <f>_xlfn.STDEV.S(N43:N48)</f>
        <v>27.868739954771236</v>
      </c>
      <c r="S43" s="366">
        <f>AVERAGE(O43:O48)</f>
        <v>2.3559190468331312</v>
      </c>
      <c r="T43" s="367">
        <f>_xlfn.STDEV.S(O43:O48)</f>
        <v>5.234343590181037E-2</v>
      </c>
      <c r="U43" s="366">
        <f>AVERAGE(P43:P48)</f>
        <v>-5.6202780384942441</v>
      </c>
      <c r="V43" s="367">
        <f>_xlfn.STDEV.S(P43:P48)</f>
        <v>5.2343435901810474E-2</v>
      </c>
    </row>
    <row r="44" spans="1:35" x14ac:dyDescent="0.45">
      <c r="A44" s="352"/>
      <c r="B44" s="342"/>
      <c r="C44" s="342"/>
      <c r="D44" s="284"/>
      <c r="E44" s="97">
        <v>2</v>
      </c>
      <c r="F44" s="97"/>
      <c r="G44" s="97">
        <v>23</v>
      </c>
      <c r="H44" s="97">
        <v>2</v>
      </c>
      <c r="I44" s="97"/>
      <c r="J44" s="97"/>
      <c r="K44" s="98"/>
      <c r="L44" s="98"/>
      <c r="M44" s="98"/>
      <c r="N44" s="171">
        <f t="shared" si="27"/>
        <v>230</v>
      </c>
      <c r="O44" s="164">
        <f t="shared" si="25"/>
        <v>2.3617278360175931</v>
      </c>
      <c r="P44" s="157">
        <f t="shared" si="28"/>
        <v>-5.6144692493097823</v>
      </c>
      <c r="Q44" s="330"/>
      <c r="R44" s="272"/>
      <c r="S44" s="270"/>
      <c r="T44" s="272"/>
      <c r="U44" s="270"/>
      <c r="V44" s="272"/>
    </row>
    <row r="45" spans="1:35" x14ac:dyDescent="0.45">
      <c r="A45" s="352"/>
      <c r="B45" s="342"/>
      <c r="C45" s="342"/>
      <c r="D45" s="274">
        <v>2</v>
      </c>
      <c r="E45" s="97">
        <v>1</v>
      </c>
      <c r="F45" s="97"/>
      <c r="G45" s="97">
        <v>22</v>
      </c>
      <c r="H45" s="97">
        <v>4</v>
      </c>
      <c r="I45" s="97"/>
      <c r="J45" s="97"/>
      <c r="K45" s="98"/>
      <c r="L45" s="98"/>
      <c r="M45" s="98"/>
      <c r="N45" s="171">
        <f t="shared" si="27"/>
        <v>220</v>
      </c>
      <c r="O45" s="164">
        <f t="shared" si="25"/>
        <v>2.3424226808222062</v>
      </c>
      <c r="P45" s="164">
        <f t="shared" si="28"/>
        <v>-5.6337744045051688</v>
      </c>
      <c r="Q45" s="330"/>
      <c r="R45" s="272"/>
      <c r="S45" s="270"/>
      <c r="T45" s="272"/>
      <c r="U45" s="270"/>
      <c r="V45" s="272"/>
    </row>
    <row r="46" spans="1:35" x14ac:dyDescent="0.45">
      <c r="A46" s="352"/>
      <c r="B46" s="342"/>
      <c r="C46" s="342"/>
      <c r="D46" s="320"/>
      <c r="E46" s="97">
        <v>2</v>
      </c>
      <c r="F46" s="97"/>
      <c r="G46" s="97">
        <v>20</v>
      </c>
      <c r="H46" s="97">
        <v>6</v>
      </c>
      <c r="I46" s="97"/>
      <c r="J46" s="97"/>
      <c r="K46" s="98"/>
      <c r="L46" s="98"/>
      <c r="M46" s="98"/>
      <c r="N46" s="171">
        <f t="shared" si="27"/>
        <v>200</v>
      </c>
      <c r="O46" s="164">
        <f t="shared" si="25"/>
        <v>2.3010299956639813</v>
      </c>
      <c r="P46" s="164">
        <f t="shared" si="28"/>
        <v>-5.6751670896633941</v>
      </c>
      <c r="Q46" s="330"/>
      <c r="R46" s="272"/>
      <c r="S46" s="270"/>
      <c r="T46" s="272"/>
      <c r="U46" s="270"/>
      <c r="V46" s="272"/>
    </row>
    <row r="47" spans="1:35" x14ac:dyDescent="0.45">
      <c r="A47" s="352"/>
      <c r="B47" s="342"/>
      <c r="C47" s="342"/>
      <c r="D47" s="274">
        <v>3</v>
      </c>
      <c r="E47" s="97">
        <v>1</v>
      </c>
      <c r="F47" s="97"/>
      <c r="G47" s="97">
        <v>27</v>
      </c>
      <c r="H47" s="97">
        <v>3</v>
      </c>
      <c r="I47" s="97"/>
      <c r="J47" s="97"/>
      <c r="K47" s="98"/>
      <c r="L47" s="98"/>
      <c r="M47" s="98"/>
      <c r="N47" s="156">
        <f t="shared" si="27"/>
        <v>270</v>
      </c>
      <c r="O47" s="157">
        <f t="shared" si="25"/>
        <v>2.4313637641589874</v>
      </c>
      <c r="P47" s="164">
        <f t="shared" si="28"/>
        <v>-5.5448333211683876</v>
      </c>
      <c r="Q47" s="330"/>
      <c r="R47" s="272"/>
      <c r="S47" s="270"/>
      <c r="T47" s="272"/>
      <c r="U47" s="270"/>
      <c r="V47" s="272"/>
    </row>
    <row r="48" spans="1:35" ht="14.65" thickBot="1" x14ac:dyDescent="0.5">
      <c r="A48" s="353"/>
      <c r="B48" s="346"/>
      <c r="C48" s="346"/>
      <c r="D48" s="275"/>
      <c r="E48" s="99">
        <v>2</v>
      </c>
      <c r="F48" s="99"/>
      <c r="G48" s="99">
        <v>20</v>
      </c>
      <c r="H48" s="99">
        <v>8</v>
      </c>
      <c r="I48" s="99"/>
      <c r="J48" s="99"/>
      <c r="K48" s="66"/>
      <c r="L48" s="66"/>
      <c r="M48" s="66"/>
      <c r="N48" s="167">
        <f t="shared" si="27"/>
        <v>200</v>
      </c>
      <c r="O48" s="168">
        <f t="shared" si="25"/>
        <v>2.3010299956639813</v>
      </c>
      <c r="P48" s="168">
        <f t="shared" si="28"/>
        <v>-5.6751670896633941</v>
      </c>
      <c r="Q48" s="331"/>
      <c r="R48" s="273"/>
      <c r="S48" s="271"/>
      <c r="T48" s="273"/>
      <c r="U48" s="271"/>
      <c r="V48" s="273"/>
    </row>
    <row r="49" spans="1:24" x14ac:dyDescent="0.45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1"/>
      <c r="L49" s="181"/>
      <c r="M49" s="181"/>
      <c r="N49" s="182"/>
      <c r="O49" s="183"/>
      <c r="P49" s="183"/>
      <c r="Q49" s="184"/>
      <c r="R49" s="185"/>
      <c r="S49" s="186"/>
      <c r="T49" s="185"/>
      <c r="U49" s="186"/>
      <c r="V49" s="185"/>
    </row>
    <row r="50" spans="1:24" x14ac:dyDescent="0.45">
      <c r="A50" s="376" t="s">
        <v>71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</row>
    <row r="51" spans="1:24" x14ac:dyDescent="0.45">
      <c r="A51" s="276" t="s">
        <v>0</v>
      </c>
      <c r="B51" s="277" t="s">
        <v>1</v>
      </c>
      <c r="C51" s="277"/>
      <c r="D51" s="278" t="s">
        <v>2</v>
      </c>
      <c r="E51" s="278" t="s">
        <v>3</v>
      </c>
      <c r="F51" s="279" t="s">
        <v>4</v>
      </c>
      <c r="G51" s="279"/>
      <c r="H51" s="279"/>
      <c r="I51" s="279"/>
      <c r="J51" s="279"/>
      <c r="K51" s="279"/>
      <c r="L51" s="279"/>
      <c r="M51" s="279"/>
      <c r="N51" s="280" t="s">
        <v>5</v>
      </c>
      <c r="O51" s="280" t="s">
        <v>9</v>
      </c>
      <c r="P51" s="280" t="s">
        <v>6</v>
      </c>
      <c r="Q51" s="244" t="s">
        <v>7</v>
      </c>
      <c r="R51" s="245"/>
      <c r="S51" s="244" t="s">
        <v>38</v>
      </c>
      <c r="T51" s="245"/>
      <c r="U51" s="244" t="s">
        <v>8</v>
      </c>
      <c r="V51" s="245"/>
    </row>
    <row r="52" spans="1:24" x14ac:dyDescent="0.45">
      <c r="A52" s="276"/>
      <c r="B52" s="3" t="s">
        <v>12</v>
      </c>
      <c r="C52" s="3" t="s">
        <v>13</v>
      </c>
      <c r="D52" s="278"/>
      <c r="E52" s="278"/>
      <c r="F52" s="4">
        <v>0</v>
      </c>
      <c r="G52" s="4">
        <v>1</v>
      </c>
      <c r="H52" s="4">
        <v>2</v>
      </c>
      <c r="I52" s="5">
        <v>3</v>
      </c>
      <c r="J52" s="4">
        <v>4</v>
      </c>
      <c r="K52" s="5">
        <v>5</v>
      </c>
      <c r="L52" s="5">
        <v>6</v>
      </c>
      <c r="M52" s="5">
        <v>7</v>
      </c>
      <c r="N52" s="280"/>
      <c r="O52" s="280"/>
      <c r="P52" s="280"/>
      <c r="Q52" s="246"/>
      <c r="R52" s="247"/>
      <c r="S52" s="246"/>
      <c r="T52" s="247"/>
      <c r="U52" s="246"/>
      <c r="V52" s="247"/>
    </row>
    <row r="53" spans="1:24" x14ac:dyDescent="0.45">
      <c r="A53" s="374" t="s">
        <v>68</v>
      </c>
      <c r="B53" s="358">
        <v>0</v>
      </c>
      <c r="C53" s="358">
        <v>0</v>
      </c>
      <c r="D53" s="360">
        <v>1</v>
      </c>
      <c r="E53" s="9">
        <v>1</v>
      </c>
      <c r="F53" s="12"/>
      <c r="G53" s="12"/>
      <c r="H53" s="12"/>
      <c r="I53" s="13"/>
      <c r="J53" s="12"/>
      <c r="K53" s="12"/>
      <c r="L53" s="12">
        <v>9</v>
      </c>
      <c r="M53" s="13">
        <v>1</v>
      </c>
      <c r="N53" s="140">
        <f>(L53)*(10^(L$2))</f>
        <v>9000000</v>
      </c>
      <c r="O53" s="141">
        <f>LOG(N53)</f>
        <v>6.9542425094393252</v>
      </c>
      <c r="P53" s="142"/>
      <c r="Q53" s="362">
        <f>AVERAGE(N53:N58)</f>
        <v>10666666.666666666</v>
      </c>
      <c r="R53" s="363">
        <f>_xlfn.STDEV.S(N53:N58)</f>
        <v>1966384.1605003523</v>
      </c>
      <c r="S53" s="369">
        <f>AVERAGE(O53:O58)</f>
        <v>7.0222990501007523</v>
      </c>
      <c r="T53" s="371">
        <f>_xlfn.STDEV.S(O53:O58)</f>
        <v>7.5930339929807134E-2</v>
      </c>
      <c r="U53" s="364"/>
      <c r="V53" s="365"/>
    </row>
    <row r="54" spans="1:24" x14ac:dyDescent="0.45">
      <c r="A54" s="374"/>
      <c r="B54" s="358"/>
      <c r="C54" s="358"/>
      <c r="D54" s="361"/>
      <c r="E54" s="21">
        <v>2</v>
      </c>
      <c r="F54" s="12"/>
      <c r="G54" s="12"/>
      <c r="H54" s="12"/>
      <c r="I54" s="13"/>
      <c r="J54" s="12"/>
      <c r="K54" s="12"/>
      <c r="L54" s="12">
        <v>12</v>
      </c>
      <c r="M54" s="13">
        <v>3</v>
      </c>
      <c r="N54" s="140">
        <f t="shared" ref="N54:N57" si="29">(L54)*(10^(L$2))</f>
        <v>12000000</v>
      </c>
      <c r="O54" s="141">
        <f t="shared" ref="O54:O117" si="30">LOG(N54)</f>
        <v>7.0791812460476251</v>
      </c>
      <c r="P54" s="142"/>
      <c r="Q54" s="298"/>
      <c r="R54" s="300"/>
      <c r="S54" s="369"/>
      <c r="T54" s="371"/>
      <c r="U54" s="302"/>
      <c r="V54" s="304"/>
      <c r="X54" s="118"/>
    </row>
    <row r="55" spans="1:24" ht="15" customHeight="1" x14ac:dyDescent="0.45">
      <c r="A55" s="374"/>
      <c r="B55" s="358"/>
      <c r="C55" s="358"/>
      <c r="D55" s="350">
        <v>2</v>
      </c>
      <c r="E55" s="21">
        <v>1</v>
      </c>
      <c r="F55" s="12"/>
      <c r="G55" s="12"/>
      <c r="H55" s="12"/>
      <c r="I55" s="13"/>
      <c r="J55" s="12"/>
      <c r="K55" s="12"/>
      <c r="L55" s="12">
        <v>10</v>
      </c>
      <c r="M55" s="13">
        <v>2</v>
      </c>
      <c r="N55" s="140">
        <f t="shared" si="29"/>
        <v>10000000</v>
      </c>
      <c r="O55" s="141">
        <f t="shared" si="30"/>
        <v>7</v>
      </c>
      <c r="P55" s="142"/>
      <c r="Q55" s="298"/>
      <c r="R55" s="300"/>
      <c r="S55" s="369"/>
      <c r="T55" s="371"/>
      <c r="U55" s="302"/>
      <c r="V55" s="304"/>
      <c r="X55" s="118"/>
    </row>
    <row r="56" spans="1:24" x14ac:dyDescent="0.45">
      <c r="A56" s="374"/>
      <c r="B56" s="358"/>
      <c r="C56" s="358"/>
      <c r="D56" s="373"/>
      <c r="E56" s="21">
        <v>2</v>
      </c>
      <c r="F56" s="12"/>
      <c r="G56" s="12"/>
      <c r="H56" s="12"/>
      <c r="I56" s="13"/>
      <c r="J56" s="12"/>
      <c r="K56" s="12"/>
      <c r="L56" s="12">
        <v>9</v>
      </c>
      <c r="M56" s="13">
        <v>1</v>
      </c>
      <c r="N56" s="140">
        <f t="shared" si="29"/>
        <v>9000000</v>
      </c>
      <c r="O56" s="141">
        <f t="shared" si="30"/>
        <v>6.9542425094393252</v>
      </c>
      <c r="P56" s="142"/>
      <c r="Q56" s="298"/>
      <c r="R56" s="300"/>
      <c r="S56" s="369"/>
      <c r="T56" s="371"/>
      <c r="U56" s="302"/>
      <c r="V56" s="304"/>
      <c r="X56" s="118"/>
    </row>
    <row r="57" spans="1:24" x14ac:dyDescent="0.45">
      <c r="A57" s="374"/>
      <c r="B57" s="358"/>
      <c r="C57" s="358"/>
      <c r="D57" s="350">
        <v>3</v>
      </c>
      <c r="E57" s="21">
        <v>1</v>
      </c>
      <c r="F57" s="12"/>
      <c r="G57" s="12"/>
      <c r="H57" s="12"/>
      <c r="I57" s="13"/>
      <c r="J57" s="12"/>
      <c r="K57" s="12"/>
      <c r="L57" s="12">
        <v>14</v>
      </c>
      <c r="M57" s="13">
        <v>0</v>
      </c>
      <c r="N57" s="140">
        <f t="shared" si="29"/>
        <v>14000000</v>
      </c>
      <c r="O57" s="141">
        <f t="shared" si="30"/>
        <v>7.1461280356782382</v>
      </c>
      <c r="P57" s="142"/>
      <c r="Q57" s="298"/>
      <c r="R57" s="300"/>
      <c r="S57" s="369"/>
      <c r="T57" s="371"/>
      <c r="U57" s="302"/>
      <c r="V57" s="304"/>
      <c r="X57" s="118"/>
    </row>
    <row r="58" spans="1:24" ht="14.65" thickBot="1" x14ac:dyDescent="0.5">
      <c r="A58" s="375"/>
      <c r="B58" s="359"/>
      <c r="C58" s="359"/>
      <c r="D58" s="297"/>
      <c r="E58" s="22">
        <v>2</v>
      </c>
      <c r="F58" s="25"/>
      <c r="G58" s="25"/>
      <c r="H58" s="25"/>
      <c r="I58" s="26"/>
      <c r="J58" s="25"/>
      <c r="K58" s="25"/>
      <c r="L58" s="25">
        <v>10</v>
      </c>
      <c r="M58" s="26">
        <v>1</v>
      </c>
      <c r="N58" s="149">
        <f>(L58)*(10^(L$2))</f>
        <v>10000000</v>
      </c>
      <c r="O58" s="150">
        <f t="shared" si="30"/>
        <v>7</v>
      </c>
      <c r="P58" s="151"/>
      <c r="Q58" s="299"/>
      <c r="R58" s="301"/>
      <c r="S58" s="370"/>
      <c r="T58" s="372"/>
      <c r="U58" s="303"/>
      <c r="V58" s="305"/>
      <c r="X58" s="118"/>
    </row>
    <row r="59" spans="1:24" ht="14.65" thickTop="1" x14ac:dyDescent="0.45">
      <c r="A59" s="351" t="str">
        <f>CONCATENATE(B59,"-",C59)</f>
        <v>600-12</v>
      </c>
      <c r="B59" s="354">
        <v>600</v>
      </c>
      <c r="C59" s="354">
        <v>12</v>
      </c>
      <c r="D59" s="317">
        <v>1</v>
      </c>
      <c r="E59" s="95">
        <v>1</v>
      </c>
      <c r="F59" s="152"/>
      <c r="G59" s="152"/>
      <c r="H59" s="152">
        <v>1280</v>
      </c>
      <c r="I59" s="152"/>
      <c r="J59" s="152"/>
      <c r="K59" s="34"/>
      <c r="L59" s="34"/>
      <c r="M59" s="34"/>
      <c r="N59" s="34">
        <f>(H59)*(10^(H$2))</f>
        <v>128000</v>
      </c>
      <c r="O59" s="154">
        <f t="shared" si="30"/>
        <v>5.1072099696478688</v>
      </c>
      <c r="P59" s="154">
        <f t="shared" ref="P59:P70" si="31">LOG10(N59/Q$3)</f>
        <v>-2.8314765032680125</v>
      </c>
      <c r="Q59" s="335">
        <f>AVERAGE(N59:N64)</f>
        <v>128533.33333333333</v>
      </c>
      <c r="R59" s="314">
        <f>_xlfn.STDEV.S(N59:N64)</f>
        <v>14188.821891427971</v>
      </c>
      <c r="S59" s="313">
        <f>AVERAGE(O59:O64)</f>
        <v>5.1069791328972931</v>
      </c>
      <c r="T59" s="314">
        <f>_xlfn.STDEV.S(O59:O64)</f>
        <v>4.5176246620953847E-2</v>
      </c>
      <c r="U59" s="313">
        <f>AVERAGE(P59:P64)</f>
        <v>-2.8317073400185877</v>
      </c>
      <c r="V59" s="314">
        <f>_xlfn.STDEV.S(P59:P64)</f>
        <v>4.5176246620953972E-2</v>
      </c>
      <c r="X59" s="118"/>
    </row>
    <row r="60" spans="1:24" x14ac:dyDescent="0.45">
      <c r="A60" s="352"/>
      <c r="B60" s="342"/>
      <c r="C60" s="342"/>
      <c r="D60" s="284"/>
      <c r="E60" s="97">
        <v>2</v>
      </c>
      <c r="F60" s="97"/>
      <c r="G60" s="97"/>
      <c r="H60" s="97">
        <v>1248</v>
      </c>
      <c r="I60" s="97"/>
      <c r="J60" s="97"/>
      <c r="K60" s="98"/>
      <c r="L60" s="98"/>
      <c r="M60" s="98"/>
      <c r="N60" s="45">
        <f>(H60)*(10^(H$2))</f>
        <v>124800</v>
      </c>
      <c r="O60" s="157">
        <f t="shared" si="30"/>
        <v>5.0962145853464049</v>
      </c>
      <c r="P60" s="157">
        <f t="shared" si="31"/>
        <v>-2.8424718875694754</v>
      </c>
      <c r="Q60" s="348"/>
      <c r="R60" s="272"/>
      <c r="S60" s="270"/>
      <c r="T60" s="272"/>
      <c r="U60" s="270"/>
      <c r="V60" s="272"/>
    </row>
    <row r="61" spans="1:24" x14ac:dyDescent="0.45">
      <c r="A61" s="352"/>
      <c r="B61" s="342"/>
      <c r="C61" s="342"/>
      <c r="D61" s="274">
        <v>2</v>
      </c>
      <c r="E61" s="97">
        <v>1</v>
      </c>
      <c r="F61" s="97"/>
      <c r="G61" s="97"/>
      <c r="H61" s="97">
        <v>1560</v>
      </c>
      <c r="I61" s="97"/>
      <c r="J61" s="97"/>
      <c r="K61" s="98"/>
      <c r="L61" s="98"/>
      <c r="M61" s="98"/>
      <c r="N61" s="45">
        <f t="shared" ref="N61:N63" si="32">(H61)*(10^(H$2))</f>
        <v>156000</v>
      </c>
      <c r="O61" s="164">
        <f t="shared" si="30"/>
        <v>5.1931245983544612</v>
      </c>
      <c r="P61" s="164">
        <f t="shared" si="31"/>
        <v>-2.7455618745614192</v>
      </c>
      <c r="Q61" s="348"/>
      <c r="R61" s="272"/>
      <c r="S61" s="270"/>
      <c r="T61" s="272"/>
      <c r="U61" s="270"/>
      <c r="V61" s="272"/>
    </row>
    <row r="62" spans="1:24" x14ac:dyDescent="0.45">
      <c r="A62" s="352"/>
      <c r="B62" s="342"/>
      <c r="C62" s="342"/>
      <c r="D62" s="320"/>
      <c r="E62" s="97">
        <v>2</v>
      </c>
      <c r="F62" s="97"/>
      <c r="G62" s="97"/>
      <c r="H62" s="97">
        <v>1260</v>
      </c>
      <c r="I62" s="97"/>
      <c r="J62" s="97"/>
      <c r="K62" s="98"/>
      <c r="L62" s="98"/>
      <c r="M62" s="98"/>
      <c r="N62" s="45">
        <f t="shared" si="32"/>
        <v>126000</v>
      </c>
      <c r="O62" s="164">
        <f t="shared" si="30"/>
        <v>5.1003705451175625</v>
      </c>
      <c r="P62" s="164">
        <f t="shared" si="31"/>
        <v>-2.8383159277983179</v>
      </c>
      <c r="Q62" s="348"/>
      <c r="R62" s="272"/>
      <c r="S62" s="270"/>
      <c r="T62" s="272"/>
      <c r="U62" s="270"/>
      <c r="V62" s="272"/>
    </row>
    <row r="63" spans="1:24" x14ac:dyDescent="0.45">
      <c r="A63" s="352"/>
      <c r="B63" s="342"/>
      <c r="C63" s="342"/>
      <c r="D63" s="274">
        <v>3</v>
      </c>
      <c r="E63" s="97">
        <v>1</v>
      </c>
      <c r="F63" s="97"/>
      <c r="G63" s="97"/>
      <c r="H63" s="97">
        <v>1152</v>
      </c>
      <c r="I63" s="97"/>
      <c r="J63" s="97"/>
      <c r="K63" s="98"/>
      <c r="L63" s="98"/>
      <c r="M63" s="98"/>
      <c r="N63" s="45">
        <f t="shared" si="32"/>
        <v>115200</v>
      </c>
      <c r="O63" s="157">
        <f t="shared" si="30"/>
        <v>5.0614524790871931</v>
      </c>
      <c r="P63" s="164">
        <f t="shared" si="31"/>
        <v>-2.8772339938286877</v>
      </c>
      <c r="Q63" s="348"/>
      <c r="R63" s="272"/>
      <c r="S63" s="270"/>
      <c r="T63" s="272"/>
      <c r="U63" s="270"/>
      <c r="V63" s="272"/>
    </row>
    <row r="64" spans="1:24" ht="14.65" thickBot="1" x14ac:dyDescent="0.5">
      <c r="A64" s="353"/>
      <c r="B64" s="346"/>
      <c r="C64" s="346"/>
      <c r="D64" s="275"/>
      <c r="E64" s="99">
        <v>2</v>
      </c>
      <c r="F64" s="99"/>
      <c r="G64" s="99"/>
      <c r="H64" s="99">
        <v>1212</v>
      </c>
      <c r="I64" s="99"/>
      <c r="J64" s="99"/>
      <c r="K64" s="66"/>
      <c r="L64" s="66"/>
      <c r="M64" s="66"/>
      <c r="N64" s="66">
        <f>(H64)*(10^(H$2))</f>
        <v>121200</v>
      </c>
      <c r="O64" s="168">
        <f t="shared" si="30"/>
        <v>5.0835026198302673</v>
      </c>
      <c r="P64" s="168">
        <f t="shared" si="31"/>
        <v>-2.8551838530856135</v>
      </c>
      <c r="Q64" s="331"/>
      <c r="R64" s="273"/>
      <c r="S64" s="271"/>
      <c r="T64" s="273"/>
      <c r="U64" s="271"/>
      <c r="V64" s="273"/>
    </row>
    <row r="65" spans="1:24" x14ac:dyDescent="0.45">
      <c r="A65" s="368" t="str">
        <f t="shared" ref="A65" si="33">CONCATENATE(B65,"-",C65)</f>
        <v>550-12</v>
      </c>
      <c r="B65" s="345">
        <v>550</v>
      </c>
      <c r="C65" s="345">
        <v>12</v>
      </c>
      <c r="D65" s="309">
        <v>1</v>
      </c>
      <c r="E65" s="101">
        <v>1</v>
      </c>
      <c r="F65" s="170"/>
      <c r="G65" s="170"/>
      <c r="H65" s="170">
        <v>812</v>
      </c>
      <c r="I65" s="170"/>
      <c r="J65" s="170"/>
      <c r="K65" s="45"/>
      <c r="L65" s="45"/>
      <c r="M65" s="45"/>
      <c r="N65" s="98">
        <f>(H65)*(10^(H$2))</f>
        <v>81200</v>
      </c>
      <c r="O65" s="164">
        <f t="shared" si="30"/>
        <v>4.9095560292411751</v>
      </c>
      <c r="P65" s="157">
        <f t="shared" si="31"/>
        <v>-3.0291304436747057</v>
      </c>
      <c r="Q65" s="329">
        <f>AVERAGE(N65:N70)</f>
        <v>66200</v>
      </c>
      <c r="R65" s="367">
        <f>_xlfn.STDEV.S(N65:N70)</f>
        <v>14661.514246489003</v>
      </c>
      <c r="S65" s="366">
        <f>AVERAGE(O65:O70)</f>
        <v>4.8115849474619923</v>
      </c>
      <c r="T65" s="367">
        <f>_xlfn.STDEV.S(O65:O70)</f>
        <v>9.9308130458282559E-2</v>
      </c>
      <c r="U65" s="366">
        <f>AVERAGE(P65:P70)</f>
        <v>-3.1271015254538881</v>
      </c>
      <c r="V65" s="367">
        <f>_xlfn.STDEV.S(P65:P70)</f>
        <v>9.9308130458282823E-2</v>
      </c>
    </row>
    <row r="66" spans="1:24" x14ac:dyDescent="0.45">
      <c r="A66" s="352"/>
      <c r="B66" s="342"/>
      <c r="C66" s="342"/>
      <c r="D66" s="284"/>
      <c r="E66" s="97">
        <v>2</v>
      </c>
      <c r="F66" s="97"/>
      <c r="G66" s="97"/>
      <c r="H66" s="97">
        <v>776</v>
      </c>
      <c r="I66" s="97"/>
      <c r="J66" s="97"/>
      <c r="K66" s="98"/>
      <c r="L66" s="98"/>
      <c r="M66" s="98"/>
      <c r="N66" s="98">
        <f>(H66)*(10^(H$2))</f>
        <v>77600</v>
      </c>
      <c r="O66" s="164">
        <f t="shared" si="30"/>
        <v>4.8898617212581881</v>
      </c>
      <c r="P66" s="157">
        <f t="shared" si="31"/>
        <v>-3.0488247516576923</v>
      </c>
      <c r="Q66" s="330"/>
      <c r="R66" s="272"/>
      <c r="S66" s="270"/>
      <c r="T66" s="272"/>
      <c r="U66" s="270"/>
      <c r="V66" s="272"/>
    </row>
    <row r="67" spans="1:24" x14ac:dyDescent="0.45">
      <c r="A67" s="352"/>
      <c r="B67" s="342"/>
      <c r="C67" s="342"/>
      <c r="D67" s="274">
        <v>2</v>
      </c>
      <c r="E67" s="97">
        <v>1</v>
      </c>
      <c r="F67" s="97"/>
      <c r="G67" s="97"/>
      <c r="H67" s="97">
        <v>532</v>
      </c>
      <c r="I67" s="97"/>
      <c r="J67" s="97"/>
      <c r="K67" s="98"/>
      <c r="L67" s="98"/>
      <c r="M67" s="98"/>
      <c r="N67" s="98">
        <f t="shared" ref="N67:N69" si="34">(H67)*(10^(H$2))</f>
        <v>53200</v>
      </c>
      <c r="O67" s="164">
        <f t="shared" si="30"/>
        <v>4.7259116322950483</v>
      </c>
      <c r="P67" s="164">
        <f t="shared" si="31"/>
        <v>-3.2127748406208325</v>
      </c>
      <c r="Q67" s="330"/>
      <c r="R67" s="272"/>
      <c r="S67" s="270"/>
      <c r="T67" s="272"/>
      <c r="U67" s="270"/>
      <c r="V67" s="272"/>
    </row>
    <row r="68" spans="1:24" x14ac:dyDescent="0.45">
      <c r="A68" s="352"/>
      <c r="B68" s="342"/>
      <c r="C68" s="342"/>
      <c r="D68" s="320"/>
      <c r="E68" s="97">
        <v>2</v>
      </c>
      <c r="F68" s="97"/>
      <c r="G68" s="97"/>
      <c r="H68" s="97">
        <v>584</v>
      </c>
      <c r="I68" s="97"/>
      <c r="J68" s="97"/>
      <c r="K68" s="98"/>
      <c r="L68" s="98"/>
      <c r="M68" s="98"/>
      <c r="N68" s="98">
        <f t="shared" si="34"/>
        <v>58400</v>
      </c>
      <c r="O68" s="164">
        <f t="shared" si="30"/>
        <v>4.7664128471123997</v>
      </c>
      <c r="P68" s="164">
        <f t="shared" si="31"/>
        <v>-3.1722736258034812</v>
      </c>
      <c r="Q68" s="330"/>
      <c r="R68" s="272"/>
      <c r="S68" s="270"/>
      <c r="T68" s="272"/>
      <c r="U68" s="270"/>
      <c r="V68" s="272"/>
    </row>
    <row r="69" spans="1:24" x14ac:dyDescent="0.45">
      <c r="A69" s="352"/>
      <c r="B69" s="342"/>
      <c r="C69" s="342"/>
      <c r="D69" s="274">
        <v>3</v>
      </c>
      <c r="E69" s="97">
        <v>1</v>
      </c>
      <c r="F69" s="97"/>
      <c r="G69" s="97"/>
      <c r="H69" s="97">
        <v>788</v>
      </c>
      <c r="I69" s="97"/>
      <c r="J69" s="97"/>
      <c r="K69" s="98"/>
      <c r="L69" s="98"/>
      <c r="M69" s="98"/>
      <c r="N69" s="45">
        <f t="shared" si="34"/>
        <v>78800</v>
      </c>
      <c r="O69" s="157">
        <f t="shared" si="30"/>
        <v>4.896526217489555</v>
      </c>
      <c r="P69" s="164">
        <f t="shared" si="31"/>
        <v>-3.0421602554263254</v>
      </c>
      <c r="Q69" s="330"/>
      <c r="R69" s="272"/>
      <c r="S69" s="270"/>
      <c r="T69" s="272"/>
      <c r="U69" s="270"/>
      <c r="V69" s="272"/>
    </row>
    <row r="70" spans="1:24" ht="14.65" thickBot="1" x14ac:dyDescent="0.5">
      <c r="A70" s="353"/>
      <c r="B70" s="346"/>
      <c r="C70" s="346"/>
      <c r="D70" s="275"/>
      <c r="E70" s="99">
        <v>2</v>
      </c>
      <c r="F70" s="99"/>
      <c r="G70" s="99"/>
      <c r="H70" s="99">
        <v>480</v>
      </c>
      <c r="I70" s="99"/>
      <c r="J70" s="99"/>
      <c r="K70" s="66"/>
      <c r="L70" s="66"/>
      <c r="M70" s="66"/>
      <c r="N70" s="66">
        <f>(H70)*(10^(H$2))</f>
        <v>48000</v>
      </c>
      <c r="O70" s="168">
        <f t="shared" si="30"/>
        <v>4.6812412373755876</v>
      </c>
      <c r="P70" s="168">
        <f t="shared" si="31"/>
        <v>-3.2574452355402936</v>
      </c>
      <c r="Q70" s="331"/>
      <c r="R70" s="273"/>
      <c r="S70" s="271"/>
      <c r="T70" s="273"/>
      <c r="U70" s="271"/>
      <c r="V70" s="273"/>
    </row>
    <row r="71" spans="1:24" x14ac:dyDescent="0.45">
      <c r="A71" s="374" t="s">
        <v>69</v>
      </c>
      <c r="B71" s="358">
        <v>0</v>
      </c>
      <c r="C71" s="358">
        <v>0</v>
      </c>
      <c r="D71" s="360">
        <v>1</v>
      </c>
      <c r="E71" s="9">
        <v>1</v>
      </c>
      <c r="F71" s="12"/>
      <c r="G71" s="12"/>
      <c r="H71" s="12"/>
      <c r="I71" s="13"/>
      <c r="J71" s="12" t="s">
        <v>18</v>
      </c>
      <c r="K71" s="12"/>
      <c r="L71" s="12">
        <v>15</v>
      </c>
      <c r="M71" s="13"/>
      <c r="N71" s="140">
        <f>(L71)*(10^(L$2))</f>
        <v>15000000</v>
      </c>
      <c r="O71" s="141">
        <f>LOG(N71)</f>
        <v>7.1760912590556813</v>
      </c>
      <c r="P71" s="142"/>
      <c r="Q71" s="362">
        <f>AVERAGE(N71:N76)</f>
        <v>14833333.333333334</v>
      </c>
      <c r="R71" s="363">
        <f>_xlfn.STDEV.S(N71:N76)</f>
        <v>4215052.3919242863</v>
      </c>
      <c r="S71" s="369">
        <f>AVERAGE(O71:O76)</f>
        <v>7.1588710867539023</v>
      </c>
      <c r="T71" s="371">
        <f>_xlfn.STDEV.S(O71:O76)</f>
        <v>0.10903940378892306</v>
      </c>
      <c r="U71" s="364"/>
      <c r="V71" s="365"/>
      <c r="W71" s="241" t="s">
        <v>72</v>
      </c>
    </row>
    <row r="72" spans="1:24" x14ac:dyDescent="0.45">
      <c r="A72" s="374"/>
      <c r="B72" s="358"/>
      <c r="C72" s="358"/>
      <c r="D72" s="361"/>
      <c r="E72" s="21">
        <v>2</v>
      </c>
      <c r="F72" s="12"/>
      <c r="G72" s="12"/>
      <c r="H72" s="12"/>
      <c r="I72" s="13"/>
      <c r="J72" s="12" t="s">
        <v>18</v>
      </c>
      <c r="K72" s="12"/>
      <c r="L72" s="12">
        <v>23</v>
      </c>
      <c r="M72" s="13"/>
      <c r="N72" s="140">
        <f t="shared" ref="N72:N75" si="35">(L72)*(10^(L$2))</f>
        <v>23000000</v>
      </c>
      <c r="O72" s="141">
        <f t="shared" si="30"/>
        <v>7.3617278360175931</v>
      </c>
      <c r="P72" s="142"/>
      <c r="Q72" s="298"/>
      <c r="R72" s="300"/>
      <c r="S72" s="369"/>
      <c r="T72" s="371"/>
      <c r="U72" s="302"/>
      <c r="V72" s="304"/>
      <c r="W72" s="241"/>
      <c r="X72" s="118"/>
    </row>
    <row r="73" spans="1:24" ht="15" customHeight="1" x14ac:dyDescent="0.45">
      <c r="A73" s="374"/>
      <c r="B73" s="358"/>
      <c r="C73" s="358"/>
      <c r="D73" s="350">
        <v>2</v>
      </c>
      <c r="E73" s="21">
        <v>1</v>
      </c>
      <c r="F73" s="12"/>
      <c r="G73" s="12"/>
      <c r="H73" s="12"/>
      <c r="I73" s="13"/>
      <c r="J73" s="12" t="s">
        <v>18</v>
      </c>
      <c r="K73" s="12"/>
      <c r="L73" s="12">
        <v>14</v>
      </c>
      <c r="M73" s="13"/>
      <c r="N73" s="140">
        <f t="shared" si="35"/>
        <v>14000000</v>
      </c>
      <c r="O73" s="141">
        <f t="shared" si="30"/>
        <v>7.1461280356782382</v>
      </c>
      <c r="P73" s="142"/>
      <c r="Q73" s="298"/>
      <c r="R73" s="300"/>
      <c r="S73" s="369"/>
      <c r="T73" s="371"/>
      <c r="U73" s="302"/>
      <c r="V73" s="304"/>
      <c r="W73" s="241"/>
      <c r="X73" s="118"/>
    </row>
    <row r="74" spans="1:24" x14ac:dyDescent="0.45">
      <c r="A74" s="374"/>
      <c r="B74" s="358"/>
      <c r="C74" s="358"/>
      <c r="D74" s="373"/>
      <c r="E74" s="21">
        <v>2</v>
      </c>
      <c r="F74" s="12"/>
      <c r="G74" s="12"/>
      <c r="H74" s="12"/>
      <c r="I74" s="13"/>
      <c r="J74" s="12" t="s">
        <v>18</v>
      </c>
      <c r="K74" s="12"/>
      <c r="L74" s="12">
        <v>13</v>
      </c>
      <c r="M74" s="13"/>
      <c r="N74" s="140">
        <f t="shared" si="35"/>
        <v>13000000</v>
      </c>
      <c r="O74" s="141">
        <f t="shared" si="30"/>
        <v>7.1139433523068369</v>
      </c>
      <c r="P74" s="142"/>
      <c r="Q74" s="298"/>
      <c r="R74" s="300"/>
      <c r="S74" s="369"/>
      <c r="T74" s="371"/>
      <c r="U74" s="302"/>
      <c r="V74" s="304"/>
      <c r="W74" s="241"/>
      <c r="X74" s="118"/>
    </row>
    <row r="75" spans="1:24" x14ac:dyDescent="0.45">
      <c r="A75" s="374"/>
      <c r="B75" s="358"/>
      <c r="C75" s="358"/>
      <c r="D75" s="350">
        <v>3</v>
      </c>
      <c r="E75" s="21">
        <v>1</v>
      </c>
      <c r="F75" s="12"/>
      <c r="G75" s="12"/>
      <c r="H75" s="12"/>
      <c r="I75" s="13"/>
      <c r="J75" s="12" t="s">
        <v>18</v>
      </c>
      <c r="K75" s="12"/>
      <c r="L75" s="12">
        <v>11</v>
      </c>
      <c r="M75" s="13"/>
      <c r="N75" s="140">
        <f t="shared" si="35"/>
        <v>11000000</v>
      </c>
      <c r="O75" s="141">
        <f t="shared" si="30"/>
        <v>7.0413926851582254</v>
      </c>
      <c r="P75" s="142"/>
      <c r="Q75" s="298"/>
      <c r="R75" s="300"/>
      <c r="S75" s="369"/>
      <c r="T75" s="371"/>
      <c r="U75" s="302"/>
      <c r="V75" s="304"/>
      <c r="W75" s="241"/>
      <c r="X75" s="118"/>
    </row>
    <row r="76" spans="1:24" ht="14.65" thickBot="1" x14ac:dyDescent="0.5">
      <c r="A76" s="375"/>
      <c r="B76" s="359"/>
      <c r="C76" s="359"/>
      <c r="D76" s="297"/>
      <c r="E76" s="22">
        <v>2</v>
      </c>
      <c r="F76" s="25"/>
      <c r="G76" s="25"/>
      <c r="H76" s="25"/>
      <c r="I76" s="26"/>
      <c r="J76" s="25" t="s">
        <v>18</v>
      </c>
      <c r="K76" s="25"/>
      <c r="L76" s="25">
        <v>13</v>
      </c>
      <c r="M76" s="26"/>
      <c r="N76" s="149">
        <f>(L76)*(10^(L$2))</f>
        <v>13000000</v>
      </c>
      <c r="O76" s="150">
        <f t="shared" si="30"/>
        <v>7.1139433523068369</v>
      </c>
      <c r="P76" s="151"/>
      <c r="Q76" s="299"/>
      <c r="R76" s="301"/>
      <c r="S76" s="370"/>
      <c r="T76" s="372"/>
      <c r="U76" s="303"/>
      <c r="V76" s="305"/>
      <c r="W76" s="241"/>
      <c r="X76" s="118"/>
    </row>
    <row r="77" spans="1:24" ht="14.65" thickTop="1" x14ac:dyDescent="0.45">
      <c r="A77" s="351" t="str">
        <f>CONCATENATE(B77,"-",C77)</f>
        <v>600-12</v>
      </c>
      <c r="B77" s="354">
        <v>600</v>
      </c>
      <c r="C77" s="354">
        <v>12</v>
      </c>
      <c r="D77" s="317">
        <v>1</v>
      </c>
      <c r="E77" s="95">
        <v>1</v>
      </c>
      <c r="F77" s="152"/>
      <c r="G77" s="152" t="s">
        <v>18</v>
      </c>
      <c r="H77" s="152">
        <v>336</v>
      </c>
      <c r="I77" s="152"/>
      <c r="J77" s="152"/>
      <c r="K77" s="34"/>
      <c r="L77" s="34"/>
      <c r="M77" s="34"/>
      <c r="N77" s="34">
        <f>(H77)*(10^(H$2))</f>
        <v>33600</v>
      </c>
      <c r="O77" s="154">
        <f t="shared" si="30"/>
        <v>4.5263392773898437</v>
      </c>
      <c r="P77" s="154">
        <f t="shared" ref="P77:P88" si="36">LOG10(N77/Q$3)</f>
        <v>-3.4123471955260367</v>
      </c>
      <c r="Q77" s="335">
        <f>AVERAGE(N77:N82)</f>
        <v>22033.333333333332</v>
      </c>
      <c r="R77" s="314">
        <f>_xlfn.STDEV.S(N77:N82)</f>
        <v>6427.6486110137275</v>
      </c>
      <c r="S77" s="313">
        <f>AVERAGE(O77:O82)</f>
        <v>4.3286745324353602</v>
      </c>
      <c r="T77" s="314">
        <f>_xlfn.STDEV.S(O77:O82)</f>
        <v>0.12120249160809017</v>
      </c>
      <c r="U77" s="313">
        <f>AVERAGE(P77:P82)</f>
        <v>-3.6100119404805207</v>
      </c>
      <c r="V77" s="314">
        <f>_xlfn.STDEV.S(P77:P82)</f>
        <v>0.12120249160809043</v>
      </c>
      <c r="X77" s="118"/>
    </row>
    <row r="78" spans="1:24" x14ac:dyDescent="0.45">
      <c r="A78" s="352"/>
      <c r="B78" s="342"/>
      <c r="C78" s="342"/>
      <c r="D78" s="284"/>
      <c r="E78" s="97">
        <v>2</v>
      </c>
      <c r="F78" s="97"/>
      <c r="G78" s="97" t="s">
        <v>18</v>
      </c>
      <c r="H78" s="97">
        <v>207</v>
      </c>
      <c r="I78" s="97"/>
      <c r="J78" s="97"/>
      <c r="K78" s="98"/>
      <c r="L78" s="98"/>
      <c r="M78" s="98"/>
      <c r="N78" s="45">
        <f>(H78)*(10^(H$2))</f>
        <v>20700</v>
      </c>
      <c r="O78" s="157">
        <f t="shared" si="30"/>
        <v>4.3159703454569174</v>
      </c>
      <c r="P78" s="157">
        <f t="shared" si="36"/>
        <v>-3.622716127458963</v>
      </c>
      <c r="Q78" s="348"/>
      <c r="R78" s="272"/>
      <c r="S78" s="270"/>
      <c r="T78" s="272"/>
      <c r="U78" s="270"/>
      <c r="V78" s="272"/>
    </row>
    <row r="79" spans="1:24" x14ac:dyDescent="0.45">
      <c r="A79" s="352"/>
      <c r="B79" s="342"/>
      <c r="C79" s="342"/>
      <c r="D79" s="274">
        <v>2</v>
      </c>
      <c r="E79" s="97">
        <v>1</v>
      </c>
      <c r="F79" s="97"/>
      <c r="G79" s="97" t="s">
        <v>18</v>
      </c>
      <c r="H79" s="97">
        <v>202</v>
      </c>
      <c r="I79" s="97"/>
      <c r="J79" s="97"/>
      <c r="K79" s="98"/>
      <c r="L79" s="98"/>
      <c r="M79" s="98"/>
      <c r="N79" s="45">
        <f t="shared" ref="N79:N81" si="37">(H79)*(10^(H$2))</f>
        <v>20200</v>
      </c>
      <c r="O79" s="164">
        <f t="shared" si="30"/>
        <v>4.3053513694466234</v>
      </c>
      <c r="P79" s="164">
        <f t="shared" si="36"/>
        <v>-3.6333351034692569</v>
      </c>
      <c r="Q79" s="348"/>
      <c r="R79" s="272"/>
      <c r="S79" s="270"/>
      <c r="T79" s="272"/>
      <c r="U79" s="270"/>
      <c r="V79" s="272"/>
    </row>
    <row r="80" spans="1:24" x14ac:dyDescent="0.45">
      <c r="A80" s="352"/>
      <c r="B80" s="342"/>
      <c r="C80" s="342"/>
      <c r="D80" s="320"/>
      <c r="E80" s="97">
        <v>2</v>
      </c>
      <c r="F80" s="97"/>
      <c r="G80" s="97" t="s">
        <v>18</v>
      </c>
      <c r="H80" s="97">
        <v>235</v>
      </c>
      <c r="I80" s="97"/>
      <c r="J80" s="97"/>
      <c r="K80" s="98"/>
      <c r="L80" s="98"/>
      <c r="M80" s="98"/>
      <c r="N80" s="45">
        <f t="shared" si="37"/>
        <v>23500</v>
      </c>
      <c r="O80" s="164">
        <f t="shared" si="30"/>
        <v>4.3710678622717358</v>
      </c>
      <c r="P80" s="164">
        <f t="shared" si="36"/>
        <v>-3.5676186106441445</v>
      </c>
      <c r="Q80" s="348"/>
      <c r="R80" s="272"/>
      <c r="S80" s="270"/>
      <c r="T80" s="272"/>
      <c r="U80" s="270"/>
      <c r="V80" s="272"/>
    </row>
    <row r="81" spans="1:23" x14ac:dyDescent="0.45">
      <c r="A81" s="352"/>
      <c r="B81" s="342"/>
      <c r="C81" s="342"/>
      <c r="D81" s="274">
        <v>3</v>
      </c>
      <c r="E81" s="97">
        <v>1</v>
      </c>
      <c r="F81" s="97"/>
      <c r="G81" s="97" t="s">
        <v>18</v>
      </c>
      <c r="H81" s="97">
        <v>142</v>
      </c>
      <c r="I81" s="97"/>
      <c r="J81" s="97"/>
      <c r="K81" s="98"/>
      <c r="L81" s="98"/>
      <c r="M81" s="98"/>
      <c r="N81" s="45">
        <f t="shared" si="37"/>
        <v>14200</v>
      </c>
      <c r="O81" s="157">
        <f t="shared" si="30"/>
        <v>4.1522883443830567</v>
      </c>
      <c r="P81" s="164">
        <f t="shared" si="36"/>
        <v>-3.7863981285328245</v>
      </c>
      <c r="Q81" s="348"/>
      <c r="R81" s="272"/>
      <c r="S81" s="270"/>
      <c r="T81" s="272"/>
      <c r="U81" s="270"/>
      <c r="V81" s="272"/>
    </row>
    <row r="82" spans="1:23" ht="14.65" thickBot="1" x14ac:dyDescent="0.5">
      <c r="A82" s="353"/>
      <c r="B82" s="346"/>
      <c r="C82" s="346"/>
      <c r="D82" s="275"/>
      <c r="E82" s="99">
        <v>2</v>
      </c>
      <c r="F82" s="99"/>
      <c r="G82" s="99" t="s">
        <v>18</v>
      </c>
      <c r="H82" s="99">
        <v>200</v>
      </c>
      <c r="I82" s="99"/>
      <c r="J82" s="99"/>
      <c r="K82" s="66"/>
      <c r="L82" s="66"/>
      <c r="M82" s="66"/>
      <c r="N82" s="66">
        <f>(H82)*(10^(H$2))</f>
        <v>20000</v>
      </c>
      <c r="O82" s="168">
        <f t="shared" si="30"/>
        <v>4.3010299956639813</v>
      </c>
      <c r="P82" s="168">
        <f t="shared" si="36"/>
        <v>-3.6376564772518996</v>
      </c>
      <c r="Q82" s="331"/>
      <c r="R82" s="273"/>
      <c r="S82" s="271"/>
      <c r="T82" s="273"/>
      <c r="U82" s="271"/>
      <c r="V82" s="273"/>
    </row>
    <row r="83" spans="1:23" x14ac:dyDescent="0.45">
      <c r="A83" s="368" t="str">
        <f t="shared" ref="A83" si="38">CONCATENATE(B83,"-",C83)</f>
        <v>550-12</v>
      </c>
      <c r="B83" s="345">
        <v>550</v>
      </c>
      <c r="C83" s="345">
        <v>12</v>
      </c>
      <c r="D83" s="309">
        <v>1</v>
      </c>
      <c r="E83" s="101">
        <v>1</v>
      </c>
      <c r="F83" s="170"/>
      <c r="G83" s="170" t="s">
        <v>18</v>
      </c>
      <c r="H83" s="170">
        <v>100</v>
      </c>
      <c r="I83" s="170"/>
      <c r="J83" s="170"/>
      <c r="K83" s="45"/>
      <c r="L83" s="45"/>
      <c r="M83" s="45"/>
      <c r="N83" s="98">
        <f>(H83)*(10^(H$2))</f>
        <v>10000</v>
      </c>
      <c r="O83" s="164">
        <f t="shared" si="30"/>
        <v>4</v>
      </c>
      <c r="P83" s="157">
        <f t="shared" si="36"/>
        <v>-3.9386864729158808</v>
      </c>
      <c r="Q83" s="329">
        <f>AVERAGE(N83:N88)</f>
        <v>14483.333333333334</v>
      </c>
      <c r="R83" s="367">
        <f>_xlfn.STDEV.S(N83:N88)</f>
        <v>8212.5310755373503</v>
      </c>
      <c r="S83" s="366">
        <f>AVERAGE(O83:O88)</f>
        <v>4.0966504303387632</v>
      </c>
      <c r="T83" s="367">
        <f>_xlfn.STDEV.S(O83:O88)</f>
        <v>0.26544009675267566</v>
      </c>
      <c r="U83" s="366">
        <f>AVERAGE(P83:P88)</f>
        <v>-3.8420360425771172</v>
      </c>
      <c r="V83" s="367">
        <f>_xlfn.STDEV.S(P83:P88)</f>
        <v>0.26544009675267571</v>
      </c>
    </row>
    <row r="84" spans="1:23" x14ac:dyDescent="0.45">
      <c r="A84" s="352"/>
      <c r="B84" s="342"/>
      <c r="C84" s="342"/>
      <c r="D84" s="284"/>
      <c r="E84" s="97">
        <v>2</v>
      </c>
      <c r="F84" s="97"/>
      <c r="G84" s="97" t="s">
        <v>18</v>
      </c>
      <c r="H84" s="97">
        <v>258</v>
      </c>
      <c r="I84" s="97"/>
      <c r="J84" s="97"/>
      <c r="K84" s="98"/>
      <c r="L84" s="98"/>
      <c r="M84" s="98"/>
      <c r="N84" s="98">
        <f>(H84)*(10^(H$2))</f>
        <v>25800</v>
      </c>
      <c r="O84" s="164">
        <f t="shared" si="30"/>
        <v>4.4116197059632301</v>
      </c>
      <c r="P84" s="157">
        <f t="shared" si="36"/>
        <v>-3.5270667669526508</v>
      </c>
      <c r="Q84" s="330"/>
      <c r="R84" s="272"/>
      <c r="S84" s="270"/>
      <c r="T84" s="272"/>
      <c r="U84" s="270"/>
      <c r="V84" s="272"/>
    </row>
    <row r="85" spans="1:23" x14ac:dyDescent="0.45">
      <c r="A85" s="352"/>
      <c r="B85" s="342"/>
      <c r="C85" s="342"/>
      <c r="D85" s="274">
        <v>2</v>
      </c>
      <c r="E85" s="97">
        <v>1</v>
      </c>
      <c r="F85" s="97"/>
      <c r="G85" s="97" t="s">
        <v>18</v>
      </c>
      <c r="H85" s="97">
        <v>223</v>
      </c>
      <c r="I85" s="97"/>
      <c r="J85" s="97"/>
      <c r="K85" s="98"/>
      <c r="L85" s="98"/>
      <c r="M85" s="98"/>
      <c r="N85" s="98">
        <f t="shared" ref="N85:N87" si="39">(H85)*(10^(H$2))</f>
        <v>22300</v>
      </c>
      <c r="O85" s="164">
        <f t="shared" si="30"/>
        <v>4.3483048630481607</v>
      </c>
      <c r="P85" s="164">
        <f t="shared" si="36"/>
        <v>-3.5903816098677201</v>
      </c>
      <c r="Q85" s="330"/>
      <c r="R85" s="272"/>
      <c r="S85" s="270"/>
      <c r="T85" s="272"/>
      <c r="U85" s="270"/>
      <c r="V85" s="272"/>
    </row>
    <row r="86" spans="1:23" x14ac:dyDescent="0.45">
      <c r="A86" s="352"/>
      <c r="B86" s="342"/>
      <c r="C86" s="342"/>
      <c r="D86" s="320"/>
      <c r="E86" s="97">
        <v>2</v>
      </c>
      <c r="F86" s="97"/>
      <c r="G86" s="97" t="s">
        <v>18</v>
      </c>
      <c r="H86" s="97">
        <v>156</v>
      </c>
      <c r="I86" s="97"/>
      <c r="J86" s="97"/>
      <c r="K86" s="98"/>
      <c r="L86" s="98"/>
      <c r="M86" s="98"/>
      <c r="N86" s="98">
        <f t="shared" si="39"/>
        <v>15600</v>
      </c>
      <c r="O86" s="164">
        <f t="shared" si="30"/>
        <v>4.1931245983544612</v>
      </c>
      <c r="P86" s="164">
        <f t="shared" si="36"/>
        <v>-3.7455618745614192</v>
      </c>
      <c r="Q86" s="330"/>
      <c r="R86" s="272"/>
      <c r="S86" s="270"/>
      <c r="T86" s="272"/>
      <c r="U86" s="270"/>
      <c r="V86" s="272"/>
    </row>
    <row r="87" spans="1:23" x14ac:dyDescent="0.45">
      <c r="A87" s="352"/>
      <c r="B87" s="342"/>
      <c r="C87" s="342"/>
      <c r="D87" s="274">
        <v>3</v>
      </c>
      <c r="E87" s="97">
        <v>1</v>
      </c>
      <c r="F87" s="97"/>
      <c r="G87" s="97" t="s">
        <v>18</v>
      </c>
      <c r="H87" s="97">
        <v>77</v>
      </c>
      <c r="I87" s="97"/>
      <c r="J87" s="97"/>
      <c r="K87" s="98"/>
      <c r="L87" s="98"/>
      <c r="M87" s="98"/>
      <c r="N87" s="45">
        <f t="shared" si="39"/>
        <v>7700</v>
      </c>
      <c r="O87" s="157">
        <f t="shared" si="30"/>
        <v>3.8864907251724818</v>
      </c>
      <c r="P87" s="164">
        <f t="shared" si="36"/>
        <v>-4.052195747743399</v>
      </c>
      <c r="Q87" s="330"/>
      <c r="R87" s="272"/>
      <c r="S87" s="270"/>
      <c r="T87" s="272"/>
      <c r="U87" s="270"/>
      <c r="V87" s="272"/>
    </row>
    <row r="88" spans="1:23" ht="14.65" thickBot="1" x14ac:dyDescent="0.5">
      <c r="A88" s="353"/>
      <c r="B88" s="346"/>
      <c r="C88" s="346"/>
      <c r="D88" s="275"/>
      <c r="E88" s="99">
        <v>2</v>
      </c>
      <c r="F88" s="99"/>
      <c r="G88" s="99" t="s">
        <v>18</v>
      </c>
      <c r="H88" s="99">
        <v>55</v>
      </c>
      <c r="I88" s="99"/>
      <c r="J88" s="99"/>
      <c r="K88" s="66"/>
      <c r="L88" s="66"/>
      <c r="M88" s="66"/>
      <c r="N88" s="66">
        <f>(H88)*(10^(H$2))</f>
        <v>5500</v>
      </c>
      <c r="O88" s="168">
        <f t="shared" si="30"/>
        <v>3.7403626894942437</v>
      </c>
      <c r="P88" s="168">
        <f t="shared" si="36"/>
        <v>-4.1983237834216371</v>
      </c>
      <c r="Q88" s="331"/>
      <c r="R88" s="273"/>
      <c r="S88" s="271"/>
      <c r="T88" s="273"/>
      <c r="U88" s="271"/>
      <c r="V88" s="273"/>
    </row>
    <row r="89" spans="1:23" x14ac:dyDescent="0.45">
      <c r="A89" s="374" t="s">
        <v>70</v>
      </c>
      <c r="B89" s="358">
        <v>0</v>
      </c>
      <c r="C89" s="358">
        <v>0</v>
      </c>
      <c r="D89" s="360">
        <v>1</v>
      </c>
      <c r="E89" s="9">
        <v>1</v>
      </c>
      <c r="F89" s="12"/>
      <c r="G89" s="12"/>
      <c r="H89" s="12"/>
      <c r="I89" s="13"/>
      <c r="J89" s="12"/>
      <c r="K89" s="12">
        <v>205</v>
      </c>
      <c r="L89" s="12"/>
      <c r="M89" s="13">
        <v>3</v>
      </c>
      <c r="N89" s="140">
        <f>(K89)*(10^(K$2))</f>
        <v>20500000</v>
      </c>
      <c r="O89" s="141">
        <f>LOG(N89)</f>
        <v>7.3117538610557542</v>
      </c>
      <c r="P89" s="142"/>
      <c r="Q89" s="362">
        <f>AVERAGE(N89:N94)</f>
        <v>18183333.333333332</v>
      </c>
      <c r="R89" s="363">
        <f>_xlfn.STDEV.S(N89:N94)</f>
        <v>2552972.1241460219</v>
      </c>
      <c r="S89" s="369">
        <f>AVERAGE(O89:O94)</f>
        <v>7.2557078403744555</v>
      </c>
      <c r="T89" s="371">
        <f>_xlfn.STDEV.S(O89:O94)</f>
        <v>6.6047254996715946E-2</v>
      </c>
      <c r="U89" s="364"/>
      <c r="V89" s="365"/>
      <c r="W89" s="241" t="s">
        <v>73</v>
      </c>
    </row>
    <row r="90" spans="1:23" x14ac:dyDescent="0.45">
      <c r="A90" s="374"/>
      <c r="B90" s="358"/>
      <c r="C90" s="358"/>
      <c r="D90" s="361"/>
      <c r="E90" s="21">
        <v>2</v>
      </c>
      <c r="F90" s="12"/>
      <c r="G90" s="12"/>
      <c r="H90" s="12"/>
      <c r="I90" s="13"/>
      <c r="J90" s="12"/>
      <c r="K90" s="12">
        <v>197</v>
      </c>
      <c r="L90" s="12"/>
      <c r="M90" s="13">
        <v>0</v>
      </c>
      <c r="N90" s="140">
        <f t="shared" ref="N90:N94" si="40">(K90)*(10^(K$2))</f>
        <v>19700000</v>
      </c>
      <c r="O90" s="141">
        <f t="shared" si="30"/>
        <v>7.2944662261615933</v>
      </c>
      <c r="P90" s="142"/>
      <c r="Q90" s="298"/>
      <c r="R90" s="300"/>
      <c r="S90" s="369"/>
      <c r="T90" s="371"/>
      <c r="U90" s="302"/>
      <c r="V90" s="304"/>
      <c r="W90" s="241"/>
    </row>
    <row r="91" spans="1:23" ht="15" customHeight="1" x14ac:dyDescent="0.45">
      <c r="A91" s="374"/>
      <c r="B91" s="358"/>
      <c r="C91" s="358"/>
      <c r="D91" s="350">
        <v>2</v>
      </c>
      <c r="E91" s="21">
        <v>1</v>
      </c>
      <c r="F91" s="12"/>
      <c r="G91" s="12"/>
      <c r="H91" s="12"/>
      <c r="I91" s="13"/>
      <c r="J91" s="12"/>
      <c r="K91" s="12">
        <v>200</v>
      </c>
      <c r="L91" s="12"/>
      <c r="M91" s="13">
        <v>2</v>
      </c>
      <c r="N91" s="140">
        <f t="shared" si="40"/>
        <v>20000000</v>
      </c>
      <c r="O91" s="141">
        <f t="shared" si="30"/>
        <v>7.3010299956639813</v>
      </c>
      <c r="P91" s="142"/>
      <c r="Q91" s="298"/>
      <c r="R91" s="300"/>
      <c r="S91" s="369"/>
      <c r="T91" s="371"/>
      <c r="U91" s="302"/>
      <c r="V91" s="304"/>
      <c r="W91" s="241"/>
    </row>
    <row r="92" spans="1:23" x14ac:dyDescent="0.45">
      <c r="A92" s="374"/>
      <c r="B92" s="358"/>
      <c r="C92" s="358"/>
      <c r="D92" s="373"/>
      <c r="E92" s="21">
        <v>2</v>
      </c>
      <c r="F92" s="12"/>
      <c r="G92" s="12"/>
      <c r="H92" s="12"/>
      <c r="I92" s="13"/>
      <c r="J92" s="12"/>
      <c r="K92" s="12">
        <v>175</v>
      </c>
      <c r="L92" s="12"/>
      <c r="M92" s="13">
        <v>4</v>
      </c>
      <c r="N92" s="140">
        <f t="shared" si="40"/>
        <v>17500000</v>
      </c>
      <c r="O92" s="141">
        <f t="shared" si="30"/>
        <v>7.2430380486862944</v>
      </c>
      <c r="P92" s="142"/>
      <c r="Q92" s="298"/>
      <c r="R92" s="300"/>
      <c r="S92" s="369"/>
      <c r="T92" s="371"/>
      <c r="U92" s="302"/>
      <c r="V92" s="304"/>
      <c r="W92" s="241"/>
    </row>
    <row r="93" spans="1:23" x14ac:dyDescent="0.45">
      <c r="A93" s="374"/>
      <c r="B93" s="358"/>
      <c r="C93" s="358"/>
      <c r="D93" s="350">
        <v>3</v>
      </c>
      <c r="E93" s="21">
        <v>1</v>
      </c>
      <c r="F93" s="12"/>
      <c r="G93" s="12"/>
      <c r="H93" s="12"/>
      <c r="I93" s="13"/>
      <c r="J93" s="12"/>
      <c r="K93" s="12">
        <v>136</v>
      </c>
      <c r="L93" s="12"/>
      <c r="M93" s="13">
        <v>2</v>
      </c>
      <c r="N93" s="140">
        <f t="shared" si="40"/>
        <v>13600000</v>
      </c>
      <c r="O93" s="141">
        <f t="shared" si="30"/>
        <v>7.1335389083702179</v>
      </c>
      <c r="P93" s="142"/>
      <c r="Q93" s="298"/>
      <c r="R93" s="300"/>
      <c r="S93" s="369"/>
      <c r="T93" s="371"/>
      <c r="U93" s="302"/>
      <c r="V93" s="304"/>
      <c r="W93" s="241"/>
    </row>
    <row r="94" spans="1:23" ht="14.65" thickBot="1" x14ac:dyDescent="0.5">
      <c r="A94" s="375"/>
      <c r="B94" s="359"/>
      <c r="C94" s="359"/>
      <c r="D94" s="297"/>
      <c r="E94" s="22">
        <v>2</v>
      </c>
      <c r="F94" s="25"/>
      <c r="G94" s="25"/>
      <c r="H94" s="25"/>
      <c r="I94" s="26"/>
      <c r="J94" s="25"/>
      <c r="K94" s="25">
        <v>178</v>
      </c>
      <c r="L94" s="25"/>
      <c r="M94" s="26">
        <v>2</v>
      </c>
      <c r="N94" s="149">
        <f t="shared" si="40"/>
        <v>17800000</v>
      </c>
      <c r="O94" s="150">
        <f t="shared" si="30"/>
        <v>7.2504200023088936</v>
      </c>
      <c r="P94" s="151"/>
      <c r="Q94" s="299"/>
      <c r="R94" s="301"/>
      <c r="S94" s="370"/>
      <c r="T94" s="372"/>
      <c r="U94" s="303"/>
      <c r="V94" s="305"/>
      <c r="W94" s="241"/>
    </row>
    <row r="95" spans="1:23" ht="14.65" thickTop="1" x14ac:dyDescent="0.45">
      <c r="A95" s="351" t="str">
        <f>CONCATENATE(B95,"-",C95)</f>
        <v>600-12</v>
      </c>
      <c r="B95" s="354">
        <v>600</v>
      </c>
      <c r="C95" s="354">
        <v>12</v>
      </c>
      <c r="D95" s="317">
        <v>1</v>
      </c>
      <c r="E95" s="95">
        <v>1</v>
      </c>
      <c r="F95" s="152"/>
      <c r="G95" s="152" t="s">
        <v>18</v>
      </c>
      <c r="H95" s="152">
        <v>240</v>
      </c>
      <c r="I95" s="152">
        <v>16</v>
      </c>
      <c r="J95" s="152"/>
      <c r="K95" s="34"/>
      <c r="L95" s="34"/>
      <c r="M95" s="34"/>
      <c r="N95" s="34">
        <f>(H95)*(10^(H$2))</f>
        <v>24000</v>
      </c>
      <c r="O95" s="154">
        <f t="shared" si="30"/>
        <v>4.3802112417116064</v>
      </c>
      <c r="P95" s="154">
        <f t="shared" ref="P95:P106" si="41">LOG10(N95/Q$3)</f>
        <v>-3.5584752312042749</v>
      </c>
      <c r="Q95" s="335">
        <f>AVERAGE(N95:N100)</f>
        <v>16866.666666666668</v>
      </c>
      <c r="R95" s="314">
        <f>_xlfn.STDEV.S(N95:N100)</f>
        <v>3809.2868973951872</v>
      </c>
      <c r="S95" s="313">
        <f>AVERAGE(O95:O100)</f>
        <v>4.2187901403518078</v>
      </c>
      <c r="T95" s="314">
        <f>_xlfn.STDEV.S(O95:O100)</f>
        <v>9.0206105434053774E-2</v>
      </c>
      <c r="U95" s="313">
        <f>AVERAGE(P95:P100)</f>
        <v>-3.719896332564073</v>
      </c>
      <c r="V95" s="314">
        <f>_xlfn.STDEV.S(P95:P100)</f>
        <v>9.0206105434053635E-2</v>
      </c>
    </row>
    <row r="96" spans="1:23" x14ac:dyDescent="0.45">
      <c r="A96" s="352"/>
      <c r="B96" s="342"/>
      <c r="C96" s="342"/>
      <c r="D96" s="284"/>
      <c r="E96" s="97">
        <v>2</v>
      </c>
      <c r="F96" s="97"/>
      <c r="G96" s="97" t="s">
        <v>18</v>
      </c>
      <c r="H96" s="97">
        <v>150</v>
      </c>
      <c r="I96" s="97">
        <v>5</v>
      </c>
      <c r="J96" s="97"/>
      <c r="K96" s="98"/>
      <c r="L96" s="98"/>
      <c r="M96" s="98"/>
      <c r="N96" s="45">
        <f>(H96)*(10^(H$2))</f>
        <v>15000</v>
      </c>
      <c r="O96" s="157">
        <f t="shared" si="30"/>
        <v>4.1760912590556813</v>
      </c>
      <c r="P96" s="157">
        <f t="shared" si="41"/>
        <v>-3.7625952138601995</v>
      </c>
      <c r="Q96" s="348"/>
      <c r="R96" s="272"/>
      <c r="S96" s="270"/>
      <c r="T96" s="272"/>
      <c r="U96" s="270"/>
      <c r="V96" s="272"/>
    </row>
    <row r="97" spans="1:23" x14ac:dyDescent="0.45">
      <c r="A97" s="352"/>
      <c r="B97" s="342"/>
      <c r="C97" s="342"/>
      <c r="D97" s="274">
        <v>2</v>
      </c>
      <c r="E97" s="97">
        <v>1</v>
      </c>
      <c r="F97" s="97"/>
      <c r="G97" s="97" t="s">
        <v>18</v>
      </c>
      <c r="H97" s="97">
        <v>177</v>
      </c>
      <c r="I97" s="97">
        <v>37</v>
      </c>
      <c r="J97" s="97"/>
      <c r="K97" s="98"/>
      <c r="L97" s="98"/>
      <c r="M97" s="98"/>
      <c r="N97" s="45">
        <f t="shared" ref="N97:N99" si="42">(H97)*(10^(H$2))</f>
        <v>17700</v>
      </c>
      <c r="O97" s="164">
        <f t="shared" si="30"/>
        <v>4.2479732663618064</v>
      </c>
      <c r="P97" s="164">
        <f t="shared" si="41"/>
        <v>-3.690713206554074</v>
      </c>
      <c r="Q97" s="348"/>
      <c r="R97" s="272"/>
      <c r="S97" s="270"/>
      <c r="T97" s="272"/>
      <c r="U97" s="270"/>
      <c r="V97" s="272"/>
    </row>
    <row r="98" spans="1:23" x14ac:dyDescent="0.45">
      <c r="A98" s="352"/>
      <c r="B98" s="342"/>
      <c r="C98" s="342"/>
      <c r="D98" s="320"/>
      <c r="E98" s="97">
        <v>2</v>
      </c>
      <c r="F98" s="97"/>
      <c r="G98" s="97" t="s">
        <v>18</v>
      </c>
      <c r="H98" s="97">
        <v>156</v>
      </c>
      <c r="I98" s="97">
        <v>30</v>
      </c>
      <c r="J98" s="97"/>
      <c r="K98" s="98"/>
      <c r="L98" s="98"/>
      <c r="M98" s="98"/>
      <c r="N98" s="45">
        <f t="shared" si="42"/>
        <v>15600</v>
      </c>
      <c r="O98" s="164">
        <f t="shared" si="30"/>
        <v>4.1931245983544612</v>
      </c>
      <c r="P98" s="164">
        <f t="shared" si="41"/>
        <v>-3.7455618745614192</v>
      </c>
      <c r="Q98" s="348"/>
      <c r="R98" s="272"/>
      <c r="S98" s="270"/>
      <c r="T98" s="272"/>
      <c r="U98" s="270"/>
      <c r="V98" s="272"/>
    </row>
    <row r="99" spans="1:23" x14ac:dyDescent="0.45">
      <c r="A99" s="352"/>
      <c r="B99" s="342"/>
      <c r="C99" s="342"/>
      <c r="D99" s="274">
        <v>3</v>
      </c>
      <c r="E99" s="97">
        <v>1</v>
      </c>
      <c r="F99" s="97"/>
      <c r="G99" s="97" t="s">
        <v>18</v>
      </c>
      <c r="H99" s="97">
        <v>159</v>
      </c>
      <c r="I99" s="97">
        <v>14</v>
      </c>
      <c r="J99" s="97"/>
      <c r="K99" s="98"/>
      <c r="L99" s="98"/>
      <c r="M99" s="98"/>
      <c r="N99" s="45">
        <f t="shared" si="42"/>
        <v>15900</v>
      </c>
      <c r="O99" s="157">
        <f t="shared" si="30"/>
        <v>4.2013971243204518</v>
      </c>
      <c r="P99" s="164">
        <f t="shared" si="41"/>
        <v>-3.7372893485954295</v>
      </c>
      <c r="Q99" s="348"/>
      <c r="R99" s="272"/>
      <c r="S99" s="270"/>
      <c r="T99" s="272"/>
      <c r="U99" s="270"/>
      <c r="V99" s="272"/>
    </row>
    <row r="100" spans="1:23" ht="14.65" thickBot="1" x14ac:dyDescent="0.5">
      <c r="A100" s="353"/>
      <c r="B100" s="346"/>
      <c r="C100" s="346"/>
      <c r="D100" s="275"/>
      <c r="E100" s="99">
        <v>2</v>
      </c>
      <c r="F100" s="99"/>
      <c r="G100" s="99" t="s">
        <v>18</v>
      </c>
      <c r="H100" s="99">
        <v>130</v>
      </c>
      <c r="I100" s="99">
        <v>16</v>
      </c>
      <c r="J100" s="99"/>
      <c r="K100" s="66"/>
      <c r="L100" s="66"/>
      <c r="M100" s="66"/>
      <c r="N100" s="66">
        <f>(H100)*(10^(H$2))</f>
        <v>13000</v>
      </c>
      <c r="O100" s="168">
        <f t="shared" si="30"/>
        <v>4.1139433523068369</v>
      </c>
      <c r="P100" s="168">
        <f t="shared" si="41"/>
        <v>-3.8247431206090439</v>
      </c>
      <c r="Q100" s="331"/>
      <c r="R100" s="273"/>
      <c r="S100" s="271"/>
      <c r="T100" s="273"/>
      <c r="U100" s="271"/>
      <c r="V100" s="273"/>
    </row>
    <row r="101" spans="1:23" x14ac:dyDescent="0.45">
      <c r="A101" s="368" t="str">
        <f t="shared" ref="A101" si="43">CONCATENATE(B101,"-",C101)</f>
        <v>550-12</v>
      </c>
      <c r="B101" s="345">
        <v>550</v>
      </c>
      <c r="C101" s="345">
        <v>12</v>
      </c>
      <c r="D101" s="309">
        <v>1</v>
      </c>
      <c r="E101" s="101">
        <v>1</v>
      </c>
      <c r="F101" s="170"/>
      <c r="G101" s="170" t="s">
        <v>18</v>
      </c>
      <c r="H101" s="170">
        <v>156</v>
      </c>
      <c r="I101" s="170">
        <v>1</v>
      </c>
      <c r="J101" s="170"/>
      <c r="K101" s="45"/>
      <c r="L101" s="45"/>
      <c r="M101" s="45"/>
      <c r="N101" s="98">
        <f>(H101)*(10^(H$2))</f>
        <v>15600</v>
      </c>
      <c r="O101" s="164">
        <f t="shared" si="30"/>
        <v>4.1931245983544612</v>
      </c>
      <c r="P101" s="157">
        <f t="shared" si="41"/>
        <v>-3.7455618745614192</v>
      </c>
      <c r="Q101" s="329">
        <f>AVERAGE(N101:N106)</f>
        <v>15383.333333333334</v>
      </c>
      <c r="R101" s="367">
        <f>_xlfn.STDEV.S(N101:N106)</f>
        <v>9690.4936234779416</v>
      </c>
      <c r="S101" s="366">
        <f>AVERAGE(O101:O106)</f>
        <v>4.1001241390100809</v>
      </c>
      <c r="T101" s="367">
        <f>_xlfn.STDEV.S(O101:O106)</f>
        <v>0.31964471251823251</v>
      </c>
      <c r="U101" s="366">
        <f>AVERAGE(P101:P106)</f>
        <v>-3.8385623339058004</v>
      </c>
      <c r="V101" s="367">
        <f>_xlfn.STDEV.S(P101:P106)</f>
        <v>0.31964471251823268</v>
      </c>
    </row>
    <row r="102" spans="1:23" x14ac:dyDescent="0.45">
      <c r="A102" s="352"/>
      <c r="B102" s="342"/>
      <c r="C102" s="342"/>
      <c r="D102" s="284"/>
      <c r="E102" s="97">
        <v>2</v>
      </c>
      <c r="F102" s="97"/>
      <c r="G102" s="97" t="s">
        <v>18</v>
      </c>
      <c r="H102" s="97">
        <v>185</v>
      </c>
      <c r="I102" s="97">
        <v>2</v>
      </c>
      <c r="J102" s="97"/>
      <c r="K102" s="98"/>
      <c r="L102" s="98"/>
      <c r="M102" s="98"/>
      <c r="N102" s="98">
        <f>(H102)*(10^(H$2))</f>
        <v>18500</v>
      </c>
      <c r="O102" s="164">
        <f t="shared" si="30"/>
        <v>4.2671717284030137</v>
      </c>
      <c r="P102" s="157">
        <f t="shared" si="41"/>
        <v>-3.6715147445128671</v>
      </c>
      <c r="Q102" s="330"/>
      <c r="R102" s="272"/>
      <c r="S102" s="270"/>
      <c r="T102" s="272"/>
      <c r="U102" s="270"/>
      <c r="V102" s="272"/>
    </row>
    <row r="103" spans="1:23" x14ac:dyDescent="0.45">
      <c r="A103" s="352"/>
      <c r="B103" s="342"/>
      <c r="C103" s="342"/>
      <c r="D103" s="274">
        <v>2</v>
      </c>
      <c r="E103" s="97">
        <v>1</v>
      </c>
      <c r="F103" s="97"/>
      <c r="G103" s="97" t="s">
        <v>18</v>
      </c>
      <c r="H103" s="97">
        <v>166</v>
      </c>
      <c r="I103" s="97">
        <v>10</v>
      </c>
      <c r="J103" s="97"/>
      <c r="K103" s="98"/>
      <c r="L103" s="98"/>
      <c r="M103" s="98"/>
      <c r="N103" s="98">
        <f t="shared" ref="N103:N105" si="44">(H103)*(10^(H$2))</f>
        <v>16600</v>
      </c>
      <c r="O103" s="164">
        <f t="shared" si="30"/>
        <v>4.220108088040055</v>
      </c>
      <c r="P103" s="164">
        <f t="shared" si="41"/>
        <v>-3.7185783848758258</v>
      </c>
      <c r="Q103" s="330"/>
      <c r="R103" s="272"/>
      <c r="S103" s="270"/>
      <c r="T103" s="272"/>
      <c r="U103" s="270"/>
      <c r="V103" s="272"/>
    </row>
    <row r="104" spans="1:23" x14ac:dyDescent="0.45">
      <c r="A104" s="352"/>
      <c r="B104" s="342"/>
      <c r="C104" s="342"/>
      <c r="D104" s="320"/>
      <c r="E104" s="97">
        <v>2</v>
      </c>
      <c r="F104" s="97"/>
      <c r="G104" s="97" t="s">
        <v>18</v>
      </c>
      <c r="H104" s="97">
        <v>312</v>
      </c>
      <c r="I104" s="97">
        <v>120</v>
      </c>
      <c r="J104" s="97"/>
      <c r="K104" s="98"/>
      <c r="L104" s="98"/>
      <c r="M104" s="98"/>
      <c r="N104" s="98">
        <f t="shared" si="44"/>
        <v>31200</v>
      </c>
      <c r="O104" s="164">
        <f t="shared" si="30"/>
        <v>4.4941545940184424</v>
      </c>
      <c r="P104" s="164">
        <f t="shared" si="41"/>
        <v>-3.4445318788974379</v>
      </c>
      <c r="Q104" s="330"/>
      <c r="R104" s="272"/>
      <c r="S104" s="270"/>
      <c r="T104" s="272"/>
      <c r="U104" s="270"/>
      <c r="V104" s="272"/>
    </row>
    <row r="105" spans="1:23" x14ac:dyDescent="0.45">
      <c r="A105" s="352"/>
      <c r="B105" s="342"/>
      <c r="C105" s="342"/>
      <c r="D105" s="274">
        <v>3</v>
      </c>
      <c r="E105" s="97">
        <v>1</v>
      </c>
      <c r="F105" s="97"/>
      <c r="G105" s="97" t="s">
        <v>18</v>
      </c>
      <c r="H105" s="97">
        <v>46</v>
      </c>
      <c r="I105" s="97">
        <v>11</v>
      </c>
      <c r="J105" s="97"/>
      <c r="K105" s="98"/>
      <c r="L105" s="98"/>
      <c r="M105" s="98"/>
      <c r="N105" s="45">
        <f t="shared" si="44"/>
        <v>4600</v>
      </c>
      <c r="O105" s="157">
        <f t="shared" si="30"/>
        <v>3.6627578316815739</v>
      </c>
      <c r="P105" s="164">
        <f t="shared" si="41"/>
        <v>-4.2759286412343069</v>
      </c>
      <c r="Q105" s="330"/>
      <c r="R105" s="272"/>
      <c r="S105" s="270"/>
      <c r="T105" s="272"/>
      <c r="U105" s="270"/>
      <c r="V105" s="272"/>
    </row>
    <row r="106" spans="1:23" ht="14.65" thickBot="1" x14ac:dyDescent="0.5">
      <c r="A106" s="353"/>
      <c r="B106" s="346"/>
      <c r="C106" s="346"/>
      <c r="D106" s="275"/>
      <c r="E106" s="99">
        <v>2</v>
      </c>
      <c r="F106" s="99"/>
      <c r="G106" s="99" t="s">
        <v>18</v>
      </c>
      <c r="H106" s="99">
        <v>58</v>
      </c>
      <c r="I106" s="99">
        <v>0</v>
      </c>
      <c r="J106" s="99"/>
      <c r="K106" s="66"/>
      <c r="L106" s="66"/>
      <c r="M106" s="66"/>
      <c r="N106" s="66">
        <f>(H106)*(10^(H$2))</f>
        <v>5800</v>
      </c>
      <c r="O106" s="168">
        <f t="shared" si="30"/>
        <v>3.7634279935629373</v>
      </c>
      <c r="P106" s="168">
        <f t="shared" si="41"/>
        <v>-4.1752584793529435</v>
      </c>
      <c r="Q106" s="331"/>
      <c r="R106" s="273"/>
      <c r="S106" s="271"/>
      <c r="T106" s="273"/>
      <c r="U106" s="271"/>
      <c r="V106" s="273"/>
    </row>
    <row r="107" spans="1:23" x14ac:dyDescent="0.45">
      <c r="A107" s="374" t="s">
        <v>74</v>
      </c>
      <c r="B107" s="358">
        <v>0</v>
      </c>
      <c r="C107" s="358">
        <v>0</v>
      </c>
      <c r="D107" s="360">
        <v>1</v>
      </c>
      <c r="E107" s="9">
        <v>1</v>
      </c>
      <c r="F107" s="12"/>
      <c r="G107" s="12"/>
      <c r="H107" s="12"/>
      <c r="I107" s="13"/>
      <c r="J107" s="12"/>
      <c r="K107" s="12"/>
      <c r="L107" s="12">
        <v>32</v>
      </c>
      <c r="M107" s="13">
        <v>3</v>
      </c>
      <c r="N107" s="140">
        <f>(L107)*(10^(L$2))</f>
        <v>32000000</v>
      </c>
      <c r="O107" s="141">
        <f>LOG(N107)</f>
        <v>7.5051499783199063</v>
      </c>
      <c r="P107" s="142"/>
      <c r="Q107" s="362">
        <f>AVERAGE(N107:N112)</f>
        <v>34666666.666666664</v>
      </c>
      <c r="R107" s="363">
        <f>_xlfn.STDEV.S(N107:N112)</f>
        <v>5006662.2281382838</v>
      </c>
      <c r="S107" s="369">
        <f>AVERAGE(O107:O112)</f>
        <v>7.5364425509425343</v>
      </c>
      <c r="T107" s="371">
        <f>_xlfn.STDEV.S(O107:O112)</f>
        <v>5.8902781981249021E-2</v>
      </c>
      <c r="U107" s="364"/>
      <c r="V107" s="365"/>
      <c r="W107" s="241" t="s">
        <v>75</v>
      </c>
    </row>
    <row r="108" spans="1:23" x14ac:dyDescent="0.45">
      <c r="A108" s="374"/>
      <c r="B108" s="358"/>
      <c r="C108" s="358"/>
      <c r="D108" s="361"/>
      <c r="E108" s="21">
        <v>2</v>
      </c>
      <c r="F108" s="12"/>
      <c r="G108" s="12"/>
      <c r="H108" s="12"/>
      <c r="I108" s="13"/>
      <c r="J108" s="12"/>
      <c r="K108" s="12"/>
      <c r="L108" s="12">
        <v>34</v>
      </c>
      <c r="M108" s="13">
        <v>1</v>
      </c>
      <c r="N108" s="140">
        <f t="shared" ref="N108:N111" si="45">(L108)*(10^(L$2))</f>
        <v>34000000</v>
      </c>
      <c r="O108" s="141">
        <f t="shared" si="30"/>
        <v>7.5314789170422554</v>
      </c>
      <c r="P108" s="142"/>
      <c r="Q108" s="298"/>
      <c r="R108" s="300"/>
      <c r="S108" s="369"/>
      <c r="T108" s="371"/>
      <c r="U108" s="302"/>
      <c r="V108" s="304"/>
      <c r="W108" s="241"/>
    </row>
    <row r="109" spans="1:23" x14ac:dyDescent="0.45">
      <c r="A109" s="374"/>
      <c r="B109" s="358"/>
      <c r="C109" s="358"/>
      <c r="D109" s="350">
        <v>2</v>
      </c>
      <c r="E109" s="21">
        <v>1</v>
      </c>
      <c r="F109" s="12"/>
      <c r="G109" s="12"/>
      <c r="H109" s="12"/>
      <c r="I109" s="13"/>
      <c r="J109" s="12"/>
      <c r="K109" s="12"/>
      <c r="L109" s="12">
        <v>30</v>
      </c>
      <c r="M109" s="13">
        <v>3</v>
      </c>
      <c r="N109" s="140">
        <f t="shared" si="45"/>
        <v>30000000</v>
      </c>
      <c r="O109" s="141">
        <f t="shared" si="30"/>
        <v>7.4771212547196626</v>
      </c>
      <c r="P109" s="142"/>
      <c r="Q109" s="298"/>
      <c r="R109" s="300"/>
      <c r="S109" s="369"/>
      <c r="T109" s="371"/>
      <c r="U109" s="302"/>
      <c r="V109" s="304"/>
      <c r="W109" s="241"/>
    </row>
    <row r="110" spans="1:23" x14ac:dyDescent="0.45">
      <c r="A110" s="374"/>
      <c r="B110" s="358"/>
      <c r="C110" s="358"/>
      <c r="D110" s="373"/>
      <c r="E110" s="21">
        <v>2</v>
      </c>
      <c r="F110" s="12"/>
      <c r="G110" s="12"/>
      <c r="H110" s="12"/>
      <c r="I110" s="13"/>
      <c r="J110" s="12"/>
      <c r="K110" s="12"/>
      <c r="L110" s="12">
        <v>44</v>
      </c>
      <c r="M110" s="13">
        <v>5</v>
      </c>
      <c r="N110" s="140">
        <f t="shared" si="45"/>
        <v>44000000</v>
      </c>
      <c r="O110" s="141">
        <f t="shared" si="30"/>
        <v>7.6434526764861879</v>
      </c>
      <c r="P110" s="142"/>
      <c r="Q110" s="298"/>
      <c r="R110" s="300"/>
      <c r="S110" s="369"/>
      <c r="T110" s="371"/>
      <c r="U110" s="302"/>
      <c r="V110" s="304"/>
      <c r="W110" s="241"/>
    </row>
    <row r="111" spans="1:23" x14ac:dyDescent="0.45">
      <c r="A111" s="374"/>
      <c r="B111" s="358"/>
      <c r="C111" s="358"/>
      <c r="D111" s="350">
        <v>3</v>
      </c>
      <c r="E111" s="21">
        <v>1</v>
      </c>
      <c r="F111" s="12"/>
      <c r="G111" s="12"/>
      <c r="H111" s="12"/>
      <c r="I111" s="13"/>
      <c r="J111" s="12"/>
      <c r="K111" s="12"/>
      <c r="L111" s="12">
        <v>36</v>
      </c>
      <c r="M111" s="13">
        <v>3</v>
      </c>
      <c r="N111" s="140">
        <f t="shared" si="45"/>
        <v>36000000</v>
      </c>
      <c r="O111" s="141">
        <f t="shared" si="30"/>
        <v>7.5563025007672868</v>
      </c>
      <c r="P111" s="142"/>
      <c r="Q111" s="298"/>
      <c r="R111" s="300"/>
      <c r="S111" s="369"/>
      <c r="T111" s="371"/>
      <c r="U111" s="302"/>
      <c r="V111" s="304"/>
      <c r="W111" s="241"/>
    </row>
    <row r="112" spans="1:23" ht="14.65" thickBot="1" x14ac:dyDescent="0.5">
      <c r="A112" s="375"/>
      <c r="B112" s="359"/>
      <c r="C112" s="359"/>
      <c r="D112" s="297"/>
      <c r="E112" s="22">
        <v>2</v>
      </c>
      <c r="F112" s="25"/>
      <c r="G112" s="25"/>
      <c r="H112" s="25"/>
      <c r="I112" s="26"/>
      <c r="J112" s="25"/>
      <c r="K112" s="25"/>
      <c r="L112" s="25">
        <v>32</v>
      </c>
      <c r="M112" s="26">
        <v>8</v>
      </c>
      <c r="N112" s="149">
        <f>(L112)*(10^(L$2))</f>
        <v>32000000</v>
      </c>
      <c r="O112" s="150">
        <f t="shared" si="30"/>
        <v>7.5051499783199063</v>
      </c>
      <c r="P112" s="151"/>
      <c r="Q112" s="299"/>
      <c r="R112" s="301"/>
      <c r="S112" s="370"/>
      <c r="T112" s="372"/>
      <c r="U112" s="303"/>
      <c r="V112" s="305"/>
      <c r="W112" s="241"/>
    </row>
    <row r="113" spans="1:22" ht="14.65" thickTop="1" x14ac:dyDescent="0.45">
      <c r="A113" s="351" t="str">
        <f>CONCATENATE(B113,"-",C113)</f>
        <v>600-12</v>
      </c>
      <c r="B113" s="354">
        <v>600</v>
      </c>
      <c r="C113" s="354">
        <v>12</v>
      </c>
      <c r="D113" s="317">
        <v>1</v>
      </c>
      <c r="E113" s="95">
        <v>1</v>
      </c>
      <c r="F113" s="152"/>
      <c r="G113" s="152" t="s">
        <v>18</v>
      </c>
      <c r="H113" s="152">
        <v>45</v>
      </c>
      <c r="I113" s="152"/>
      <c r="J113" s="152"/>
      <c r="K113" s="34"/>
      <c r="L113" s="34"/>
      <c r="M113" s="34"/>
      <c r="N113" s="34">
        <f>(H113)*(10^(H$2))</f>
        <v>4500</v>
      </c>
      <c r="O113" s="154">
        <f t="shared" si="30"/>
        <v>3.6532125137753435</v>
      </c>
      <c r="P113" s="154">
        <f t="shared" ref="P113:P124" si="46">LOG10(N113/Q$3)</f>
        <v>-4.2854739591405373</v>
      </c>
      <c r="Q113" s="335">
        <f>AVERAGE(N113:N118)</f>
        <v>5550</v>
      </c>
      <c r="R113" s="314">
        <f>_xlfn.STDEV.S(N113:N118)</f>
        <v>1009.4552986635912</v>
      </c>
      <c r="S113" s="313">
        <f>AVERAGE(O113:O118)</f>
        <v>3.7381469720904055</v>
      </c>
      <c r="T113" s="314">
        <f>_xlfn.STDEV.S(O113:O118)</f>
        <v>8.0520921991204003E-2</v>
      </c>
      <c r="U113" s="313">
        <f>AVERAGE(P113:P118)</f>
        <v>-4.2005395008254744</v>
      </c>
      <c r="V113" s="314">
        <f>_xlfn.STDEV.S(P113:P118)</f>
        <v>8.0520921991204003E-2</v>
      </c>
    </row>
    <row r="114" spans="1:22" x14ac:dyDescent="0.45">
      <c r="A114" s="352"/>
      <c r="B114" s="342"/>
      <c r="C114" s="342"/>
      <c r="D114" s="284"/>
      <c r="E114" s="97">
        <v>2</v>
      </c>
      <c r="F114" s="97"/>
      <c r="G114" s="97" t="s">
        <v>18</v>
      </c>
      <c r="H114" s="97">
        <v>62</v>
      </c>
      <c r="I114" s="97"/>
      <c r="J114" s="97"/>
      <c r="K114" s="98"/>
      <c r="L114" s="98"/>
      <c r="M114" s="98"/>
      <c r="N114" s="45">
        <f>(H114)*(10^(H$2))</f>
        <v>6200</v>
      </c>
      <c r="O114" s="157">
        <f t="shared" si="30"/>
        <v>3.7923916894982539</v>
      </c>
      <c r="P114" s="157">
        <f t="shared" si="46"/>
        <v>-4.1462947834176269</v>
      </c>
      <c r="Q114" s="348"/>
      <c r="R114" s="272"/>
      <c r="S114" s="270"/>
      <c r="T114" s="272"/>
      <c r="U114" s="270"/>
      <c r="V114" s="272"/>
    </row>
    <row r="115" spans="1:22" x14ac:dyDescent="0.45">
      <c r="A115" s="352"/>
      <c r="B115" s="342"/>
      <c r="C115" s="342"/>
      <c r="D115" s="274">
        <v>2</v>
      </c>
      <c r="E115" s="97">
        <v>1</v>
      </c>
      <c r="F115" s="97"/>
      <c r="G115" s="97" t="s">
        <v>18</v>
      </c>
      <c r="H115" s="97">
        <v>67</v>
      </c>
      <c r="I115" s="97"/>
      <c r="J115" s="97"/>
      <c r="K115" s="98"/>
      <c r="L115" s="98"/>
      <c r="M115" s="98"/>
      <c r="N115" s="45">
        <f t="shared" ref="N115:N117" si="47">(H115)*(10^(H$2))</f>
        <v>6700</v>
      </c>
      <c r="O115" s="164">
        <f t="shared" si="30"/>
        <v>3.8260748027008264</v>
      </c>
      <c r="P115" s="164">
        <f t="shared" si="46"/>
        <v>-4.1126116702150544</v>
      </c>
      <c r="Q115" s="348"/>
      <c r="R115" s="272"/>
      <c r="S115" s="270"/>
      <c r="T115" s="272"/>
      <c r="U115" s="270"/>
      <c r="V115" s="272"/>
    </row>
    <row r="116" spans="1:22" x14ac:dyDescent="0.45">
      <c r="A116" s="352"/>
      <c r="B116" s="342"/>
      <c r="C116" s="342"/>
      <c r="D116" s="320"/>
      <c r="E116" s="97">
        <v>2</v>
      </c>
      <c r="F116" s="97"/>
      <c r="G116" s="97" t="s">
        <v>18</v>
      </c>
      <c r="H116" s="97">
        <v>51</v>
      </c>
      <c r="I116" s="97"/>
      <c r="J116" s="97"/>
      <c r="K116" s="98"/>
      <c r="L116" s="98"/>
      <c r="M116" s="98"/>
      <c r="N116" s="45">
        <f t="shared" si="47"/>
        <v>5100</v>
      </c>
      <c r="O116" s="164">
        <f t="shared" si="30"/>
        <v>3.7075701760979363</v>
      </c>
      <c r="P116" s="164">
        <f t="shared" si="46"/>
        <v>-4.2311162968179445</v>
      </c>
      <c r="Q116" s="348"/>
      <c r="R116" s="272"/>
      <c r="S116" s="270"/>
      <c r="T116" s="272"/>
      <c r="U116" s="270"/>
      <c r="V116" s="272"/>
    </row>
    <row r="117" spans="1:22" x14ac:dyDescent="0.45">
      <c r="A117" s="352"/>
      <c r="B117" s="342"/>
      <c r="C117" s="342"/>
      <c r="D117" s="274">
        <v>3</v>
      </c>
      <c r="E117" s="97">
        <v>1</v>
      </c>
      <c r="F117" s="97"/>
      <c r="G117" s="97" t="s">
        <v>18</v>
      </c>
      <c r="H117" s="97">
        <v>64</v>
      </c>
      <c r="I117" s="97"/>
      <c r="J117" s="97"/>
      <c r="K117" s="98"/>
      <c r="L117" s="98"/>
      <c r="M117" s="98"/>
      <c r="N117" s="45">
        <f t="shared" si="47"/>
        <v>6400</v>
      </c>
      <c r="O117" s="157">
        <f t="shared" si="30"/>
        <v>3.8061799739838871</v>
      </c>
      <c r="P117" s="164">
        <f t="shared" si="46"/>
        <v>-4.1325064989319937</v>
      </c>
      <c r="Q117" s="348"/>
      <c r="R117" s="272"/>
      <c r="S117" s="270"/>
      <c r="T117" s="272"/>
      <c r="U117" s="270"/>
      <c r="V117" s="272"/>
    </row>
    <row r="118" spans="1:22" ht="14.65" thickBot="1" x14ac:dyDescent="0.5">
      <c r="A118" s="353"/>
      <c r="B118" s="346"/>
      <c r="C118" s="346"/>
      <c r="D118" s="275"/>
      <c r="E118" s="99">
        <v>2</v>
      </c>
      <c r="F118" s="99"/>
      <c r="G118" s="99" t="s">
        <v>18</v>
      </c>
      <c r="H118" s="99">
        <v>44</v>
      </c>
      <c r="I118" s="99"/>
      <c r="J118" s="99"/>
      <c r="K118" s="66"/>
      <c r="L118" s="66"/>
      <c r="M118" s="66"/>
      <c r="N118" s="66">
        <f>(H118)*(10^(H$2))</f>
        <v>4400</v>
      </c>
      <c r="O118" s="168">
        <f t="shared" ref="O118:O124" si="48">LOG(N118)</f>
        <v>3.6434526764861874</v>
      </c>
      <c r="P118" s="168">
        <f t="shared" si="46"/>
        <v>-4.2952337964296934</v>
      </c>
      <c r="Q118" s="331"/>
      <c r="R118" s="273"/>
      <c r="S118" s="271"/>
      <c r="T118" s="273"/>
      <c r="U118" s="271"/>
      <c r="V118" s="273"/>
    </row>
    <row r="119" spans="1:22" x14ac:dyDescent="0.45">
      <c r="A119" s="368" t="str">
        <f t="shared" ref="A119" si="49">CONCATENATE(B119,"-",C119)</f>
        <v>550-12</v>
      </c>
      <c r="B119" s="345">
        <v>550</v>
      </c>
      <c r="C119" s="345">
        <v>12</v>
      </c>
      <c r="D119" s="309">
        <v>1</v>
      </c>
      <c r="E119" s="101">
        <v>1</v>
      </c>
      <c r="F119" s="170"/>
      <c r="G119" s="170" t="s">
        <v>18</v>
      </c>
      <c r="H119" s="170">
        <v>6</v>
      </c>
      <c r="I119" s="170">
        <v>4</v>
      </c>
      <c r="J119" s="170"/>
      <c r="K119" s="45"/>
      <c r="L119" s="45"/>
      <c r="M119" s="45"/>
      <c r="N119" s="98">
        <f>(H119)*(10^(H$2))</f>
        <v>600</v>
      </c>
      <c r="O119" s="164">
        <f t="shared" si="48"/>
        <v>2.7781512503836434</v>
      </c>
      <c r="P119" s="157">
        <f t="shared" si="46"/>
        <v>-5.1605352225322374</v>
      </c>
      <c r="Q119" s="329">
        <f>AVERAGE(N119:N124)</f>
        <v>2166.6666666666665</v>
      </c>
      <c r="R119" s="367">
        <f>_xlfn.STDEV.S(N119:N124)</f>
        <v>1971.4630776828326</v>
      </c>
      <c r="S119" s="366">
        <f>AVERAGE(O119:O124)</f>
        <v>3.2131355044430268</v>
      </c>
      <c r="T119" s="367">
        <f>_xlfn.STDEV.S(O119:O124)</f>
        <v>0.34618821147678436</v>
      </c>
      <c r="U119" s="366">
        <f>AVERAGE(P119:P124)</f>
        <v>-4.7255509684728549</v>
      </c>
      <c r="V119" s="367">
        <f>_xlfn.STDEV.S(P119:P124)</f>
        <v>0.34618821147678436</v>
      </c>
    </row>
    <row r="120" spans="1:22" x14ac:dyDescent="0.45">
      <c r="A120" s="352"/>
      <c r="B120" s="342"/>
      <c r="C120" s="342"/>
      <c r="D120" s="284"/>
      <c r="E120" s="97">
        <v>2</v>
      </c>
      <c r="F120" s="97"/>
      <c r="G120" s="97" t="s">
        <v>18</v>
      </c>
      <c r="H120" s="97">
        <v>9</v>
      </c>
      <c r="I120" s="97">
        <v>6</v>
      </c>
      <c r="J120" s="97"/>
      <c r="K120" s="98"/>
      <c r="L120" s="98"/>
      <c r="M120" s="98"/>
      <c r="N120" s="98">
        <f>(H120)*(10^(H$2))</f>
        <v>900</v>
      </c>
      <c r="O120" s="164">
        <f t="shared" si="48"/>
        <v>2.9542425094393248</v>
      </c>
      <c r="P120" s="157">
        <f t="shared" si="46"/>
        <v>-4.984443963476556</v>
      </c>
      <c r="Q120" s="330"/>
      <c r="R120" s="272"/>
      <c r="S120" s="270"/>
      <c r="T120" s="272"/>
      <c r="U120" s="270"/>
      <c r="V120" s="272"/>
    </row>
    <row r="121" spans="1:22" x14ac:dyDescent="0.45">
      <c r="A121" s="352"/>
      <c r="B121" s="342"/>
      <c r="C121" s="342"/>
      <c r="D121" s="274">
        <v>2</v>
      </c>
      <c r="E121" s="97">
        <v>1</v>
      </c>
      <c r="F121" s="97"/>
      <c r="G121" s="97" t="s">
        <v>18</v>
      </c>
      <c r="H121" s="97">
        <v>15</v>
      </c>
      <c r="I121" s="97">
        <v>16</v>
      </c>
      <c r="J121" s="97"/>
      <c r="K121" s="98"/>
      <c r="L121" s="98"/>
      <c r="M121" s="98"/>
      <c r="N121" s="98">
        <f t="shared" ref="N121:N123" si="50">(H121)*(10^(H$2))</f>
        <v>1500</v>
      </c>
      <c r="O121" s="164">
        <f t="shared" si="48"/>
        <v>3.1760912590556813</v>
      </c>
      <c r="P121" s="164">
        <f t="shared" si="46"/>
        <v>-4.7625952138601999</v>
      </c>
      <c r="Q121" s="330"/>
      <c r="R121" s="272"/>
      <c r="S121" s="270"/>
      <c r="T121" s="272"/>
      <c r="U121" s="270"/>
      <c r="V121" s="272"/>
    </row>
    <row r="122" spans="1:22" x14ac:dyDescent="0.45">
      <c r="A122" s="352"/>
      <c r="B122" s="342"/>
      <c r="C122" s="342"/>
      <c r="D122" s="320"/>
      <c r="E122" s="97">
        <v>2</v>
      </c>
      <c r="F122" s="97"/>
      <c r="G122" s="97" t="s">
        <v>18</v>
      </c>
      <c r="H122" s="97">
        <v>17</v>
      </c>
      <c r="I122" s="97">
        <v>20</v>
      </c>
      <c r="J122" s="97"/>
      <c r="K122" s="98"/>
      <c r="L122" s="98"/>
      <c r="M122" s="98"/>
      <c r="N122" s="98">
        <f t="shared" si="50"/>
        <v>1700</v>
      </c>
      <c r="O122" s="164">
        <f t="shared" si="48"/>
        <v>3.2304489213782741</v>
      </c>
      <c r="P122" s="164">
        <f t="shared" si="46"/>
        <v>-4.7082375515376071</v>
      </c>
      <c r="Q122" s="330"/>
      <c r="R122" s="272"/>
      <c r="S122" s="270"/>
      <c r="T122" s="272"/>
      <c r="U122" s="270"/>
      <c r="V122" s="272"/>
    </row>
    <row r="123" spans="1:22" x14ac:dyDescent="0.45">
      <c r="A123" s="352"/>
      <c r="B123" s="342"/>
      <c r="C123" s="342"/>
      <c r="D123" s="274">
        <v>3</v>
      </c>
      <c r="E123" s="97">
        <v>1</v>
      </c>
      <c r="F123" s="97"/>
      <c r="G123" s="97" t="s">
        <v>18</v>
      </c>
      <c r="H123" s="97">
        <v>23</v>
      </c>
      <c r="I123" s="97">
        <v>3</v>
      </c>
      <c r="J123" s="97"/>
      <c r="K123" s="98"/>
      <c r="L123" s="98"/>
      <c r="M123" s="98"/>
      <c r="N123" s="45">
        <f t="shared" si="50"/>
        <v>2300</v>
      </c>
      <c r="O123" s="157">
        <f t="shared" si="48"/>
        <v>3.3617278360175931</v>
      </c>
      <c r="P123" s="164">
        <f t="shared" si="46"/>
        <v>-4.5769586368982882</v>
      </c>
      <c r="Q123" s="330"/>
      <c r="R123" s="272"/>
      <c r="S123" s="270"/>
      <c r="T123" s="272"/>
      <c r="U123" s="270"/>
      <c r="V123" s="272"/>
    </row>
    <row r="124" spans="1:22" ht="14.65" thickBot="1" x14ac:dyDescent="0.5">
      <c r="A124" s="353"/>
      <c r="B124" s="346"/>
      <c r="C124" s="346"/>
      <c r="D124" s="275"/>
      <c r="E124" s="99">
        <v>2</v>
      </c>
      <c r="F124" s="99"/>
      <c r="G124" s="99" t="s">
        <v>18</v>
      </c>
      <c r="H124" s="99">
        <v>60</v>
      </c>
      <c r="I124" s="99">
        <v>1</v>
      </c>
      <c r="J124" s="99"/>
      <c r="K124" s="66"/>
      <c r="L124" s="66"/>
      <c r="M124" s="66"/>
      <c r="N124" s="66">
        <f>(H124)*(10^(H$2))</f>
        <v>6000</v>
      </c>
      <c r="O124" s="168">
        <f t="shared" si="48"/>
        <v>3.7781512503836434</v>
      </c>
      <c r="P124" s="168">
        <f t="shared" si="46"/>
        <v>-4.1605352225322374</v>
      </c>
      <c r="Q124" s="331"/>
      <c r="R124" s="273"/>
      <c r="S124" s="271"/>
      <c r="T124" s="273"/>
      <c r="U124" s="271"/>
      <c r="V124" s="273"/>
    </row>
  </sheetData>
  <mergeCells count="282">
    <mergeCell ref="O1:O2"/>
    <mergeCell ref="P1:P2"/>
    <mergeCell ref="Q1:R2"/>
    <mergeCell ref="S1:T2"/>
    <mergeCell ref="U1:V2"/>
    <mergeCell ref="X1:AF1"/>
    <mergeCell ref="A1:A2"/>
    <mergeCell ref="B1:C1"/>
    <mergeCell ref="D1:D2"/>
    <mergeCell ref="E1:E2"/>
    <mergeCell ref="F1:M1"/>
    <mergeCell ref="N1:N2"/>
    <mergeCell ref="AJ2:AJ3"/>
    <mergeCell ref="AK2:AK3"/>
    <mergeCell ref="AM2:AM3"/>
    <mergeCell ref="AN2:AN3"/>
    <mergeCell ref="AO2:AO3"/>
    <mergeCell ref="AP2:AP3"/>
    <mergeCell ref="AH1:AK1"/>
    <mergeCell ref="AM1:AP1"/>
    <mergeCell ref="X2:X3"/>
    <mergeCell ref="Y2:Z2"/>
    <mergeCell ref="AA2:AB3"/>
    <mergeCell ref="AC2:AD3"/>
    <mergeCell ref="AE2:AF3"/>
    <mergeCell ref="AH2:AH3"/>
    <mergeCell ref="AI2:AI3"/>
    <mergeCell ref="S3:S8"/>
    <mergeCell ref="T3:T8"/>
    <mergeCell ref="U3:U8"/>
    <mergeCell ref="V3:V8"/>
    <mergeCell ref="D5:D6"/>
    <mergeCell ref="D7:D8"/>
    <mergeCell ref="A3:A8"/>
    <mergeCell ref="B3:B8"/>
    <mergeCell ref="C3:C8"/>
    <mergeCell ref="D3:D4"/>
    <mergeCell ref="Q3:Q8"/>
    <mergeCell ref="R3:R8"/>
    <mergeCell ref="R15:R20"/>
    <mergeCell ref="S15:S20"/>
    <mergeCell ref="T15:T20"/>
    <mergeCell ref="U15:U20"/>
    <mergeCell ref="V15:V20"/>
    <mergeCell ref="D17:D18"/>
    <mergeCell ref="D19:D20"/>
    <mergeCell ref="D13:D14"/>
    <mergeCell ref="A15:A20"/>
    <mergeCell ref="B15:B20"/>
    <mergeCell ref="C15:C20"/>
    <mergeCell ref="D15:D16"/>
    <mergeCell ref="Q15:Q20"/>
    <mergeCell ref="S9:S14"/>
    <mergeCell ref="T9:T14"/>
    <mergeCell ref="U9:U14"/>
    <mergeCell ref="V9:V14"/>
    <mergeCell ref="A9:A14"/>
    <mergeCell ref="B9:B14"/>
    <mergeCell ref="C9:C14"/>
    <mergeCell ref="D9:D10"/>
    <mergeCell ref="Q9:Q14"/>
    <mergeCell ref="R9:R14"/>
    <mergeCell ref="D11:D12"/>
    <mergeCell ref="S21:S26"/>
    <mergeCell ref="T21:T26"/>
    <mergeCell ref="U21:U26"/>
    <mergeCell ref="V21:V26"/>
    <mergeCell ref="D23:D24"/>
    <mergeCell ref="D25:D26"/>
    <mergeCell ref="A21:A26"/>
    <mergeCell ref="B21:B26"/>
    <mergeCell ref="C21:C26"/>
    <mergeCell ref="D21:D22"/>
    <mergeCell ref="Q21:Q26"/>
    <mergeCell ref="R21:R26"/>
    <mergeCell ref="V27:V32"/>
    <mergeCell ref="D29:D30"/>
    <mergeCell ref="D31:D32"/>
    <mergeCell ref="A34:V34"/>
    <mergeCell ref="A35:A36"/>
    <mergeCell ref="A27:A32"/>
    <mergeCell ref="B27:B32"/>
    <mergeCell ref="C27:C32"/>
    <mergeCell ref="D27:D28"/>
    <mergeCell ref="Q27:Q32"/>
    <mergeCell ref="R27:R32"/>
    <mergeCell ref="S27:S32"/>
    <mergeCell ref="T27:T32"/>
    <mergeCell ref="U27:U32"/>
    <mergeCell ref="A37:A42"/>
    <mergeCell ref="B37:B42"/>
    <mergeCell ref="C37:C42"/>
    <mergeCell ref="D37:D38"/>
    <mergeCell ref="Q37:Q42"/>
    <mergeCell ref="R37:R42"/>
    <mergeCell ref="B35:C35"/>
    <mergeCell ref="D35:D36"/>
    <mergeCell ref="E35:E36"/>
    <mergeCell ref="F35:M35"/>
    <mergeCell ref="N35:N36"/>
    <mergeCell ref="O35:O36"/>
    <mergeCell ref="S37:S42"/>
    <mergeCell ref="T37:T42"/>
    <mergeCell ref="U37:U42"/>
    <mergeCell ref="V37:V42"/>
    <mergeCell ref="D39:D40"/>
    <mergeCell ref="D41:D42"/>
    <mergeCell ref="P35:P36"/>
    <mergeCell ref="Q35:R36"/>
    <mergeCell ref="S35:T36"/>
    <mergeCell ref="U35:V36"/>
    <mergeCell ref="S43:S48"/>
    <mergeCell ref="T43:T48"/>
    <mergeCell ref="U43:U48"/>
    <mergeCell ref="V43:V48"/>
    <mergeCell ref="D45:D46"/>
    <mergeCell ref="D47:D48"/>
    <mergeCell ref="A43:A48"/>
    <mergeCell ref="B43:B48"/>
    <mergeCell ref="C43:C48"/>
    <mergeCell ref="D43:D44"/>
    <mergeCell ref="Q43:Q48"/>
    <mergeCell ref="R43:R48"/>
    <mergeCell ref="A50:V50"/>
    <mergeCell ref="A51:A52"/>
    <mergeCell ref="B51:C51"/>
    <mergeCell ref="D51:D52"/>
    <mergeCell ref="E51:E52"/>
    <mergeCell ref="F51:M51"/>
    <mergeCell ref="N51:N52"/>
    <mergeCell ref="O51:O52"/>
    <mergeCell ref="P51:P52"/>
    <mergeCell ref="Q51:R52"/>
    <mergeCell ref="A59:A64"/>
    <mergeCell ref="B59:B64"/>
    <mergeCell ref="C59:C64"/>
    <mergeCell ref="D59:D60"/>
    <mergeCell ref="Q59:Q64"/>
    <mergeCell ref="R59:R64"/>
    <mergeCell ref="S51:T52"/>
    <mergeCell ref="U51:V52"/>
    <mergeCell ref="A53:A58"/>
    <mergeCell ref="B53:B58"/>
    <mergeCell ref="C53:C58"/>
    <mergeCell ref="D53:D54"/>
    <mergeCell ref="Q53:Q58"/>
    <mergeCell ref="R53:R58"/>
    <mergeCell ref="S53:S58"/>
    <mergeCell ref="T53:T58"/>
    <mergeCell ref="S59:S64"/>
    <mergeCell ref="T59:T64"/>
    <mergeCell ref="U59:U64"/>
    <mergeCell ref="V59:V64"/>
    <mergeCell ref="D61:D62"/>
    <mergeCell ref="D63:D64"/>
    <mergeCell ref="U53:U58"/>
    <mergeCell ref="V53:V58"/>
    <mergeCell ref="D55:D56"/>
    <mergeCell ref="D57:D58"/>
    <mergeCell ref="S65:S70"/>
    <mergeCell ref="T65:T70"/>
    <mergeCell ref="U65:U70"/>
    <mergeCell ref="V65:V70"/>
    <mergeCell ref="D67:D68"/>
    <mergeCell ref="D69:D70"/>
    <mergeCell ref="A65:A70"/>
    <mergeCell ref="B65:B70"/>
    <mergeCell ref="C65:C70"/>
    <mergeCell ref="D65:D66"/>
    <mergeCell ref="Q65:Q70"/>
    <mergeCell ref="R65:R70"/>
    <mergeCell ref="S71:S76"/>
    <mergeCell ref="T71:T76"/>
    <mergeCell ref="U71:U76"/>
    <mergeCell ref="V71:V76"/>
    <mergeCell ref="W71:W76"/>
    <mergeCell ref="D73:D74"/>
    <mergeCell ref="D75:D76"/>
    <mergeCell ref="A71:A76"/>
    <mergeCell ref="B71:B76"/>
    <mergeCell ref="C71:C76"/>
    <mergeCell ref="D71:D72"/>
    <mergeCell ref="Q71:Q76"/>
    <mergeCell ref="R71:R76"/>
    <mergeCell ref="S77:S82"/>
    <mergeCell ref="T77:T82"/>
    <mergeCell ref="U77:U82"/>
    <mergeCell ref="V77:V82"/>
    <mergeCell ref="D79:D80"/>
    <mergeCell ref="D81:D82"/>
    <mergeCell ref="A77:A82"/>
    <mergeCell ref="B77:B82"/>
    <mergeCell ref="C77:C82"/>
    <mergeCell ref="D77:D78"/>
    <mergeCell ref="Q77:Q82"/>
    <mergeCell ref="R77:R82"/>
    <mergeCell ref="S83:S88"/>
    <mergeCell ref="T83:T88"/>
    <mergeCell ref="U83:U88"/>
    <mergeCell ref="V83:V88"/>
    <mergeCell ref="D85:D86"/>
    <mergeCell ref="D87:D88"/>
    <mergeCell ref="A83:A88"/>
    <mergeCell ref="B83:B88"/>
    <mergeCell ref="C83:C88"/>
    <mergeCell ref="D83:D84"/>
    <mergeCell ref="Q83:Q88"/>
    <mergeCell ref="R83:R88"/>
    <mergeCell ref="S89:S94"/>
    <mergeCell ref="T89:T94"/>
    <mergeCell ref="U89:U94"/>
    <mergeCell ref="V89:V94"/>
    <mergeCell ref="W89:W94"/>
    <mergeCell ref="D91:D92"/>
    <mergeCell ref="D93:D94"/>
    <mergeCell ref="A89:A94"/>
    <mergeCell ref="B89:B94"/>
    <mergeCell ref="C89:C94"/>
    <mergeCell ref="D89:D90"/>
    <mergeCell ref="Q89:Q94"/>
    <mergeCell ref="R89:R94"/>
    <mergeCell ref="S95:S100"/>
    <mergeCell ref="T95:T100"/>
    <mergeCell ref="U95:U100"/>
    <mergeCell ref="V95:V100"/>
    <mergeCell ref="D97:D98"/>
    <mergeCell ref="D99:D100"/>
    <mergeCell ref="A95:A100"/>
    <mergeCell ref="B95:B100"/>
    <mergeCell ref="C95:C100"/>
    <mergeCell ref="D95:D96"/>
    <mergeCell ref="Q95:Q100"/>
    <mergeCell ref="R95:R100"/>
    <mergeCell ref="S101:S106"/>
    <mergeCell ref="T101:T106"/>
    <mergeCell ref="U101:U106"/>
    <mergeCell ref="V101:V106"/>
    <mergeCell ref="D103:D104"/>
    <mergeCell ref="D105:D106"/>
    <mergeCell ref="A101:A106"/>
    <mergeCell ref="B101:B106"/>
    <mergeCell ref="C101:C106"/>
    <mergeCell ref="D101:D102"/>
    <mergeCell ref="Q101:Q106"/>
    <mergeCell ref="R101:R106"/>
    <mergeCell ref="S107:S112"/>
    <mergeCell ref="T107:T112"/>
    <mergeCell ref="U107:U112"/>
    <mergeCell ref="V107:V112"/>
    <mergeCell ref="W107:W112"/>
    <mergeCell ref="D109:D110"/>
    <mergeCell ref="D111:D112"/>
    <mergeCell ref="A107:A112"/>
    <mergeCell ref="B107:B112"/>
    <mergeCell ref="C107:C112"/>
    <mergeCell ref="D107:D108"/>
    <mergeCell ref="Q107:Q112"/>
    <mergeCell ref="R107:R112"/>
    <mergeCell ref="S113:S118"/>
    <mergeCell ref="T113:T118"/>
    <mergeCell ref="U113:U118"/>
    <mergeCell ref="V113:V118"/>
    <mergeCell ref="D115:D116"/>
    <mergeCell ref="D117:D118"/>
    <mergeCell ref="A113:A118"/>
    <mergeCell ref="B113:B118"/>
    <mergeCell ref="C113:C118"/>
    <mergeCell ref="D113:D114"/>
    <mergeCell ref="Q113:Q118"/>
    <mergeCell ref="R113:R118"/>
    <mergeCell ref="S119:S124"/>
    <mergeCell ref="T119:T124"/>
    <mergeCell ref="U119:U124"/>
    <mergeCell ref="V119:V124"/>
    <mergeCell ref="D121:D122"/>
    <mergeCell ref="D123:D124"/>
    <mergeCell ref="A119:A124"/>
    <mergeCell ref="B119:B124"/>
    <mergeCell ref="C119:C124"/>
    <mergeCell ref="D119:D120"/>
    <mergeCell ref="Q119:Q124"/>
    <mergeCell ref="R119:R12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57BA-540A-4924-831E-2E1B0B0DC7F3}">
  <dimension ref="A1:BP75"/>
  <sheetViews>
    <sheetView topLeftCell="Z1" zoomScale="55" zoomScaleNormal="55" workbookViewId="0">
      <selection activeCell="BC30" sqref="BC30"/>
    </sheetView>
  </sheetViews>
  <sheetFormatPr defaultRowHeight="14.25" x14ac:dyDescent="0.45"/>
  <cols>
    <col min="1" max="1" width="14.53125" bestFit="1" customWidth="1"/>
    <col min="14" max="14" width="10.53125" bestFit="1" customWidth="1"/>
    <col min="16" max="16" width="14.46484375" bestFit="1" customWidth="1"/>
    <col min="17" max="17" width="9.33203125" style="137" bestFit="1" customWidth="1"/>
    <col min="18" max="18" width="10.53125" style="1" bestFit="1" customWidth="1"/>
    <col min="19" max="20" width="8.86328125" style="1" customWidth="1"/>
    <col min="23" max="23" width="24" bestFit="1" customWidth="1"/>
    <col min="26" max="26" width="11.86328125" bestFit="1" customWidth="1"/>
    <col min="27" max="27" width="10" bestFit="1" customWidth="1"/>
    <col min="28" max="28" width="11.53125" bestFit="1" customWidth="1"/>
    <col min="29" max="29" width="10" bestFit="1" customWidth="1"/>
    <col min="30" max="30" width="14.46484375" bestFit="1" customWidth="1"/>
    <col min="31" max="34" width="3.6640625" customWidth="1"/>
    <col min="37" max="37" width="13.86328125" bestFit="1" customWidth="1"/>
    <col min="38" max="39" width="9.86328125" customWidth="1"/>
    <col min="40" max="40" width="10.46484375" bestFit="1" customWidth="1"/>
    <col min="41" max="41" width="11.6640625" bestFit="1" customWidth="1"/>
    <col min="47" max="47" width="9.1328125" customWidth="1"/>
    <col min="48" max="48" width="11.53125" customWidth="1"/>
    <col min="49" max="49" width="11.53125" style="63" customWidth="1"/>
    <col min="50" max="51" width="12.53125" customWidth="1"/>
    <col min="52" max="52" width="9.1328125" customWidth="1"/>
    <col min="54" max="54" width="10.33203125" customWidth="1"/>
    <col min="55" max="56" width="12.33203125" customWidth="1"/>
  </cols>
  <sheetData>
    <row r="1" spans="1:68" ht="15" customHeight="1" thickBot="1" x14ac:dyDescent="0.5">
      <c r="A1" s="276" t="s">
        <v>0</v>
      </c>
      <c r="B1" s="277" t="s">
        <v>1</v>
      </c>
      <c r="C1" s="277"/>
      <c r="D1" s="278" t="s">
        <v>2</v>
      </c>
      <c r="E1" s="278" t="s">
        <v>3</v>
      </c>
      <c r="F1" s="279" t="s">
        <v>4</v>
      </c>
      <c r="G1" s="279"/>
      <c r="H1" s="279"/>
      <c r="I1" s="279"/>
      <c r="J1" s="279"/>
      <c r="K1" s="279"/>
      <c r="L1" s="279"/>
      <c r="M1" s="279"/>
      <c r="N1" s="280" t="s">
        <v>5</v>
      </c>
      <c r="O1" s="280" t="s">
        <v>9</v>
      </c>
      <c r="P1" s="280" t="s">
        <v>6</v>
      </c>
      <c r="Q1" s="244" t="s">
        <v>7</v>
      </c>
      <c r="R1" s="245"/>
      <c r="S1" s="244" t="s">
        <v>38</v>
      </c>
      <c r="T1" s="245"/>
      <c r="U1" s="244" t="s">
        <v>8</v>
      </c>
      <c r="V1" s="245"/>
      <c r="Y1" s="276" t="s">
        <v>0</v>
      </c>
      <c r="Z1" s="277" t="s">
        <v>1</v>
      </c>
      <c r="AA1" s="277"/>
      <c r="AB1" s="280" t="s">
        <v>5</v>
      </c>
      <c r="AC1" s="280" t="s">
        <v>9</v>
      </c>
      <c r="AD1" s="280" t="s">
        <v>6</v>
      </c>
      <c r="AK1" s="384" t="s">
        <v>39</v>
      </c>
      <c r="AL1" s="384"/>
      <c r="AM1" s="384"/>
      <c r="AN1" s="384"/>
      <c r="AO1" s="384"/>
      <c r="AP1" s="384"/>
      <c r="AQ1" s="384"/>
      <c r="AR1" s="384"/>
      <c r="AS1" s="384"/>
      <c r="AV1" s="381" t="s">
        <v>40</v>
      </c>
      <c r="AW1" s="381"/>
      <c r="AX1" s="381"/>
      <c r="AY1" s="381"/>
      <c r="BA1" s="381" t="s">
        <v>41</v>
      </c>
      <c r="BB1" s="381"/>
      <c r="BC1" s="381"/>
      <c r="BD1" s="381"/>
      <c r="BG1" s="19" t="s">
        <v>42</v>
      </c>
      <c r="BI1" t="s">
        <v>43</v>
      </c>
      <c r="BL1" s="1" t="s">
        <v>11</v>
      </c>
      <c r="BM1" s="2" t="s">
        <v>1</v>
      </c>
      <c r="BN1" s="2"/>
    </row>
    <row r="2" spans="1:68" ht="15" customHeight="1" x14ac:dyDescent="0.45">
      <c r="A2" s="276"/>
      <c r="B2" s="3" t="s">
        <v>12</v>
      </c>
      <c r="C2" s="3" t="s">
        <v>13</v>
      </c>
      <c r="D2" s="278"/>
      <c r="E2" s="278"/>
      <c r="F2" s="4">
        <v>0</v>
      </c>
      <c r="G2" s="4">
        <v>1</v>
      </c>
      <c r="H2" s="4">
        <v>2</v>
      </c>
      <c r="I2" s="5">
        <v>3</v>
      </c>
      <c r="J2" s="4">
        <v>4</v>
      </c>
      <c r="K2" s="5">
        <v>5</v>
      </c>
      <c r="L2" s="5">
        <v>6</v>
      </c>
      <c r="M2" s="5">
        <v>7</v>
      </c>
      <c r="N2" s="280"/>
      <c r="O2" s="280"/>
      <c r="P2" s="280"/>
      <c r="Q2" s="246"/>
      <c r="R2" s="247"/>
      <c r="S2" s="246"/>
      <c r="T2" s="247"/>
      <c r="U2" s="246"/>
      <c r="V2" s="247"/>
      <c r="Y2" s="276"/>
      <c r="Z2" s="3" t="s">
        <v>12</v>
      </c>
      <c r="AA2" s="3" t="s">
        <v>13</v>
      </c>
      <c r="AB2" s="280"/>
      <c r="AC2" s="280"/>
      <c r="AD2" s="280"/>
      <c r="AE2">
        <v>18</v>
      </c>
      <c r="AF2">
        <v>15</v>
      </c>
      <c r="AG2">
        <v>13</v>
      </c>
      <c r="AH2">
        <v>12</v>
      </c>
      <c r="AK2" s="276" t="s">
        <v>0</v>
      </c>
      <c r="AL2" s="277" t="s">
        <v>1</v>
      </c>
      <c r="AM2" s="277"/>
      <c r="AN2" s="244" t="s">
        <v>7</v>
      </c>
      <c r="AO2" s="245"/>
      <c r="AP2" s="244" t="s">
        <v>38</v>
      </c>
      <c r="AQ2" s="248"/>
      <c r="AR2" s="244" t="s">
        <v>8</v>
      </c>
      <c r="AS2" s="248"/>
      <c r="AV2" s="378" t="s">
        <v>44</v>
      </c>
      <c r="AW2" s="392" t="s">
        <v>45</v>
      </c>
      <c r="AX2" s="378" t="s">
        <v>46</v>
      </c>
      <c r="AY2" s="378" t="s">
        <v>47</v>
      </c>
      <c r="AZ2" s="139"/>
      <c r="BA2" s="378" t="s">
        <v>44</v>
      </c>
      <c r="BB2" s="392" t="s">
        <v>45</v>
      </c>
      <c r="BC2" s="378" t="s">
        <v>46</v>
      </c>
      <c r="BD2" s="378" t="s">
        <v>47</v>
      </c>
      <c r="BF2" s="137" t="s">
        <v>48</v>
      </c>
      <c r="BG2">
        <v>44.56</v>
      </c>
      <c r="BH2" s="137" t="s">
        <v>48</v>
      </c>
      <c r="BI2" s="139">
        <v>16.334599999999998</v>
      </c>
      <c r="BL2" s="6" t="s">
        <v>0</v>
      </c>
      <c r="BM2" s="3" t="s">
        <v>12</v>
      </c>
      <c r="BN2" s="3" t="s">
        <v>13</v>
      </c>
      <c r="BO2" s="7" t="s">
        <v>2</v>
      </c>
      <c r="BP2" s="8" t="s">
        <v>6</v>
      </c>
    </row>
    <row r="3" spans="1:68" ht="14.65" thickBot="1" x14ac:dyDescent="0.5">
      <c r="A3" s="374" t="s">
        <v>49</v>
      </c>
      <c r="B3" s="358">
        <v>0</v>
      </c>
      <c r="C3" s="358">
        <v>0</v>
      </c>
      <c r="D3" s="360">
        <v>1</v>
      </c>
      <c r="E3" s="9">
        <v>1</v>
      </c>
      <c r="F3" s="12"/>
      <c r="G3" s="12"/>
      <c r="H3" s="12"/>
      <c r="I3" s="13"/>
      <c r="J3" s="12"/>
      <c r="K3" s="12"/>
      <c r="L3" s="12">
        <v>67</v>
      </c>
      <c r="M3" s="13"/>
      <c r="N3" s="140">
        <f>(L3)*(10^(L$2))</f>
        <v>67000000</v>
      </c>
      <c r="O3" s="141">
        <f>LOG(N3)</f>
        <v>7.826074802700826</v>
      </c>
      <c r="P3" s="142"/>
      <c r="Q3" s="362">
        <f>AVERAGE(N3:N8)</f>
        <v>86833333.333333328</v>
      </c>
      <c r="R3" s="363">
        <f>_xlfn.STDEV.S(N3:N8)</f>
        <v>10962055.768270256</v>
      </c>
      <c r="S3" s="389">
        <f>AVERAGE(O3:O8)</f>
        <v>7.9355276726459829</v>
      </c>
      <c r="T3" s="390">
        <f>_xlfn.STDEV.S(O3:O8)</f>
        <v>5.874016061570296E-2</v>
      </c>
      <c r="U3" s="364"/>
      <c r="V3" s="365"/>
      <c r="X3" s="19">
        <v>1</v>
      </c>
      <c r="Y3" s="1" t="str">
        <f>A9</f>
        <v>550-12</v>
      </c>
      <c r="Z3" s="19">
        <f t="shared" ref="Z3:AA3" si="0">B9</f>
        <v>550</v>
      </c>
      <c r="AA3" s="19">
        <f t="shared" si="0"/>
        <v>12</v>
      </c>
      <c r="AB3" s="181">
        <f>N9</f>
        <v>34200</v>
      </c>
      <c r="AC3" s="20">
        <f t="shared" ref="AC3:AD8" si="1">O9</f>
        <v>4.5340261060561353</v>
      </c>
      <c r="AD3" s="20">
        <f t="shared" si="1"/>
        <v>-3.4046603668597459</v>
      </c>
      <c r="AE3" s="188"/>
      <c r="AF3" s="189"/>
      <c r="AG3" s="190"/>
      <c r="AH3" s="191"/>
      <c r="AK3" s="276"/>
      <c r="AL3" s="3" t="s">
        <v>12</v>
      </c>
      <c r="AM3" s="3" t="s">
        <v>13</v>
      </c>
      <c r="AN3" s="246"/>
      <c r="AO3" s="247"/>
      <c r="AP3" s="246"/>
      <c r="AQ3" s="249"/>
      <c r="AR3" s="246"/>
      <c r="AS3" s="249"/>
      <c r="AV3" s="378"/>
      <c r="AW3" s="393"/>
      <c r="AX3" s="378"/>
      <c r="AY3" s="378"/>
      <c r="AZ3" s="139"/>
      <c r="BA3" s="378"/>
      <c r="BB3" s="393"/>
      <c r="BC3" s="378"/>
      <c r="BD3" s="378"/>
      <c r="BF3" s="143" t="s">
        <v>50</v>
      </c>
      <c r="BG3">
        <v>-0.1313</v>
      </c>
      <c r="BH3" s="143" t="s">
        <v>50</v>
      </c>
      <c r="BI3" s="139">
        <v>-6.6193100000000005E-2</v>
      </c>
      <c r="BL3" s="1" t="str">
        <f>AK22</f>
        <v>550-12</v>
      </c>
      <c r="BM3" s="19">
        <f>AL22</f>
        <v>550</v>
      </c>
      <c r="BN3" s="19">
        <f>AM22</f>
        <v>12</v>
      </c>
      <c r="BO3" s="19">
        <v>1</v>
      </c>
      <c r="BP3" s="20">
        <f>AD3</f>
        <v>-3.4046603668597459</v>
      </c>
    </row>
    <row r="4" spans="1:68" x14ac:dyDescent="0.45">
      <c r="A4" s="374"/>
      <c r="B4" s="358"/>
      <c r="C4" s="358"/>
      <c r="D4" s="361"/>
      <c r="E4" s="21">
        <v>2</v>
      </c>
      <c r="F4" s="12"/>
      <c r="G4" s="12"/>
      <c r="H4" s="12"/>
      <c r="I4" s="13"/>
      <c r="J4" s="12"/>
      <c r="K4" s="12"/>
      <c r="L4" s="12">
        <v>85</v>
      </c>
      <c r="M4" s="13"/>
      <c r="N4" s="140">
        <f t="shared" ref="N4:N7" si="2">(L4)*(10^(L$2))</f>
        <v>85000000</v>
      </c>
      <c r="O4" s="141">
        <f t="shared" ref="O4:O20" si="3">LOG(N4)</f>
        <v>7.9294189257142929</v>
      </c>
      <c r="P4" s="142"/>
      <c r="Q4" s="298"/>
      <c r="R4" s="300"/>
      <c r="S4" s="369"/>
      <c r="T4" s="371"/>
      <c r="U4" s="302"/>
      <c r="V4" s="304"/>
      <c r="X4" s="19">
        <v>2</v>
      </c>
      <c r="Y4" s="1" t="str">
        <f>Y3</f>
        <v>550-12</v>
      </c>
      <c r="Z4" s="19">
        <f t="shared" ref="Z4:AA8" si="4">Z3</f>
        <v>550</v>
      </c>
      <c r="AA4" s="19">
        <f t="shared" si="4"/>
        <v>12</v>
      </c>
      <c r="AB4" s="181">
        <f t="shared" ref="AB4:AB8" si="5">N10</f>
        <v>33100</v>
      </c>
      <c r="AC4" s="20">
        <f t="shared" si="1"/>
        <v>4.5198279937757189</v>
      </c>
      <c r="AD4" s="20">
        <f t="shared" si="1"/>
        <v>-3.4188584791401619</v>
      </c>
      <c r="AE4" s="188"/>
      <c r="AF4" s="189"/>
      <c r="AG4" s="190"/>
      <c r="AH4" s="191"/>
      <c r="AK4" s="16" t="str">
        <f>A3</f>
        <v>CONTROL1</v>
      </c>
      <c r="AL4" s="16"/>
      <c r="AM4" s="16"/>
      <c r="AN4" s="17">
        <f>Q3</f>
        <v>86833333.333333328</v>
      </c>
      <c r="AO4" s="18">
        <f>R3</f>
        <v>10962055.768270256</v>
      </c>
      <c r="AP4" s="144">
        <f>S3</f>
        <v>7.9355276726459829</v>
      </c>
      <c r="AQ4" s="145">
        <f>T3</f>
        <v>5.874016061570296E-2</v>
      </c>
      <c r="AR4" s="16"/>
      <c r="AS4" s="16"/>
      <c r="AW4"/>
      <c r="BF4" s="143" t="s">
        <v>51</v>
      </c>
      <c r="BG4">
        <v>-1.1779999999999999</v>
      </c>
      <c r="BH4" s="143" t="s">
        <v>51</v>
      </c>
      <c r="BI4" s="139">
        <v>0.91710800000000003</v>
      </c>
      <c r="BL4" s="1" t="str">
        <f>BL3</f>
        <v>550-12</v>
      </c>
      <c r="BM4" s="19">
        <f>BM3</f>
        <v>550</v>
      </c>
      <c r="BN4" s="19">
        <f>BN3</f>
        <v>12</v>
      </c>
      <c r="BO4" s="19">
        <f>BO3</f>
        <v>1</v>
      </c>
      <c r="BP4" s="20">
        <f t="shared" ref="BP4:BP8" si="6">AD4</f>
        <v>-3.4188584791401619</v>
      </c>
    </row>
    <row r="5" spans="1:68" x14ac:dyDescent="0.45">
      <c r="A5" s="374"/>
      <c r="B5" s="358"/>
      <c r="C5" s="358"/>
      <c r="D5" s="350">
        <v>2</v>
      </c>
      <c r="E5" s="21">
        <v>1</v>
      </c>
      <c r="F5" s="12"/>
      <c r="G5" s="12"/>
      <c r="H5" s="12"/>
      <c r="I5" s="13"/>
      <c r="J5" s="12"/>
      <c r="K5" s="12"/>
      <c r="L5" s="12">
        <v>94</v>
      </c>
      <c r="M5" s="13"/>
      <c r="N5" s="140">
        <f t="shared" si="2"/>
        <v>94000000</v>
      </c>
      <c r="O5" s="141">
        <f t="shared" si="3"/>
        <v>7.9731278535996983</v>
      </c>
      <c r="P5" s="142"/>
      <c r="Q5" s="298"/>
      <c r="R5" s="300"/>
      <c r="S5" s="369"/>
      <c r="T5" s="371"/>
      <c r="U5" s="302"/>
      <c r="V5" s="304"/>
      <c r="X5" s="19">
        <v>3</v>
      </c>
      <c r="Y5" s="1" t="str">
        <f t="shared" ref="Y5:Y8" si="7">Y4</f>
        <v>550-12</v>
      </c>
      <c r="Z5" s="19">
        <f t="shared" si="4"/>
        <v>550</v>
      </c>
      <c r="AA5" s="19">
        <f t="shared" si="4"/>
        <v>12</v>
      </c>
      <c r="AB5" s="181">
        <f t="shared" si="5"/>
        <v>31200</v>
      </c>
      <c r="AC5" s="20">
        <f t="shared" si="1"/>
        <v>4.4941545940184424</v>
      </c>
      <c r="AD5" s="20">
        <f t="shared" si="1"/>
        <v>-3.4445318788974379</v>
      </c>
      <c r="AE5" s="188"/>
      <c r="AF5" s="189"/>
      <c r="AG5" s="190"/>
      <c r="AH5" s="191"/>
      <c r="AK5" t="str">
        <f>A9</f>
        <v>550-12</v>
      </c>
      <c r="AL5" s="19">
        <f>B9</f>
        <v>550</v>
      </c>
      <c r="AM5" s="19">
        <f>C9</f>
        <v>12</v>
      </c>
      <c r="AN5" s="146">
        <f t="shared" ref="AN5:AS5" si="8">Q9</f>
        <v>33800</v>
      </c>
      <c r="AO5" s="47">
        <f t="shared" si="8"/>
        <v>2182.6589289213284</v>
      </c>
      <c r="AP5" s="64">
        <f t="shared" si="8"/>
        <v>4.5281641507884487</v>
      </c>
      <c r="AQ5" s="49">
        <f t="shared" si="8"/>
        <v>2.7988386882327906E-2</v>
      </c>
      <c r="AR5" s="64">
        <f t="shared" si="8"/>
        <v>-3.4105223221274321</v>
      </c>
      <c r="AS5" s="49">
        <f t="shared" si="8"/>
        <v>2.7988386882327743E-2</v>
      </c>
      <c r="AV5" s="71">
        <f>$BG$2+($BG$3*$AL5)+($BG$4*$AM5)+($BG$5*$AL5*$AM5)+($BG$6*($AL5^2))+($BG$7*($AM5^2))</f>
        <v>-4.9028</v>
      </c>
      <c r="AW5" s="192">
        <f>$BG$11+($BG$12*$AL5)+($BG$13*$AM5)+($BG$14*($AL5^2))</f>
        <v>-4.6662999999999961</v>
      </c>
      <c r="AX5" s="71">
        <f>$BI$2+($BI$3*$AL5)+($BI$4*$AM5)+($BI$5*$AL5*$AM5)+($BI$6*($AL5^2))+($BI$7*($AM5^2))</f>
        <v>-4.8645004600000021</v>
      </c>
      <c r="AY5" s="71">
        <f>$BI$11+($BI$12*$AL5)+($BI$13*$AM5)+($BI$14*$AL5*$AM5)+($BI$15*($AL5^2))</f>
        <v>-4.8647870000000069</v>
      </c>
      <c r="AZ5" s="139"/>
      <c r="BA5" s="148">
        <f>ABS(($AR5-AV5)/$AR5)*100</f>
        <v>43.755106606125587</v>
      </c>
      <c r="BB5" s="193">
        <f>ABS(($AR5-AW5)/$AR5)*100</f>
        <v>36.820684905801436</v>
      </c>
      <c r="BC5" s="148">
        <f>ABS(($AR5-AX5)/$AR5)*100</f>
        <v>42.632124951629123</v>
      </c>
      <c r="BD5" s="148">
        <f>ABS(($AR5-AY5)/$AR5)*100</f>
        <v>42.640526597269904</v>
      </c>
      <c r="BF5" s="143" t="s">
        <v>52</v>
      </c>
      <c r="BG5">
        <v>8.5099999999999998E-4</v>
      </c>
      <c r="BH5" s="143" t="s">
        <v>52</v>
      </c>
      <c r="BI5" s="139">
        <v>-2.4641400000000001E-3</v>
      </c>
      <c r="BL5" s="1" t="str">
        <f t="shared" ref="BL5:BN15" si="9">BL4</f>
        <v>550-12</v>
      </c>
      <c r="BM5" s="19">
        <f t="shared" si="9"/>
        <v>550</v>
      </c>
      <c r="BN5" s="19">
        <f t="shared" si="9"/>
        <v>12</v>
      </c>
      <c r="BO5" s="19">
        <v>2</v>
      </c>
      <c r="BP5" s="20">
        <f t="shared" si="6"/>
        <v>-3.4445318788974379</v>
      </c>
    </row>
    <row r="6" spans="1:68" x14ac:dyDescent="0.45">
      <c r="A6" s="374"/>
      <c r="B6" s="358"/>
      <c r="C6" s="358"/>
      <c r="D6" s="373"/>
      <c r="E6" s="21">
        <v>2</v>
      </c>
      <c r="F6" s="12"/>
      <c r="G6" s="12"/>
      <c r="H6" s="12"/>
      <c r="I6" s="13"/>
      <c r="J6" s="12"/>
      <c r="K6" s="12"/>
      <c r="L6" s="12">
        <v>99</v>
      </c>
      <c r="M6" s="13"/>
      <c r="N6" s="140">
        <f t="shared" si="2"/>
        <v>99000000</v>
      </c>
      <c r="O6" s="141">
        <f t="shared" si="3"/>
        <v>7.9956351945975497</v>
      </c>
      <c r="P6" s="142"/>
      <c r="Q6" s="298"/>
      <c r="R6" s="300"/>
      <c r="S6" s="369"/>
      <c r="T6" s="371"/>
      <c r="U6" s="302"/>
      <c r="V6" s="304"/>
      <c r="X6" s="19">
        <v>4</v>
      </c>
      <c r="Y6" s="1" t="str">
        <f t="shared" si="7"/>
        <v>550-12</v>
      </c>
      <c r="Z6" s="19">
        <f t="shared" si="4"/>
        <v>550</v>
      </c>
      <c r="AA6" s="19">
        <f t="shared" si="4"/>
        <v>12</v>
      </c>
      <c r="AB6" s="181">
        <f t="shared" si="5"/>
        <v>35800</v>
      </c>
      <c r="AC6" s="20">
        <f t="shared" si="1"/>
        <v>4.5538830266438746</v>
      </c>
      <c r="AD6" s="20">
        <f t="shared" si="1"/>
        <v>-3.3848034462720062</v>
      </c>
      <c r="AE6" s="188"/>
      <c r="AF6" s="189"/>
      <c r="AG6" s="190"/>
      <c r="AH6" s="191"/>
      <c r="AK6" t="str">
        <f>'L.innocua Selected TRT'!X6</f>
        <v>550-16</v>
      </c>
      <c r="AL6" s="19">
        <f>'L.innocua Selected TRT'!Y6</f>
        <v>550</v>
      </c>
      <c r="AM6" s="19">
        <f>'L.innocua Selected TRT'!Z6</f>
        <v>16</v>
      </c>
      <c r="AN6" s="146">
        <f>'L.innocua Selected TRT'!AA6</f>
        <v>98.333333333333329</v>
      </c>
      <c r="AO6" s="47">
        <f>'L.innocua Selected TRT'!AB6</f>
        <v>57.763887219149879</v>
      </c>
      <c r="AP6" s="64">
        <f>'L.innocua Selected TRT'!AC6</f>
        <v>1.900439935482849</v>
      </c>
      <c r="AQ6" s="49">
        <f>'L.innocua Selected TRT'!AD6</f>
        <v>0.34819978277870611</v>
      </c>
      <c r="AR6" s="194">
        <f>'L.innocua Selected TRT'!AE6</f>
        <v>-6.0382465374330323</v>
      </c>
      <c r="AS6" s="195">
        <f>'L.innocua Selected TRT'!AF6</f>
        <v>0.34819978277870794</v>
      </c>
      <c r="AV6" s="71">
        <f t="shared" ref="AV6:AV7" si="10">$BG$2+($BG$3*$AL6)+($BG$4*$AM6)+($BG$5*$AL6*$AM6)+($BG$6*($AL6^2))+($BG$7*($AM6^2))</f>
        <v>-5.0658000000000039</v>
      </c>
      <c r="AW6" s="196">
        <f t="shared" ref="AW6:AW7" si="11">$BG$11+($BG$12*$AL6)+($BG$13*$AM6)+($BG$14*($AL6^2))</f>
        <v>-5.5178999999999938</v>
      </c>
      <c r="AX6" s="71">
        <f t="shared" ref="AX6:AX7" si="12">$BI$2+($BI$3*$AL6)+($BI$4*$AM6)+($BI$5*$AL6*$AM6)+($BI$6*($AL6^2))+($BI$7*($AM6^2))</f>
        <v>-6.0664545400000032</v>
      </c>
      <c r="AY6" s="71">
        <f t="shared" ref="AY6:AY7" si="13">$BI$11+($BI$12*$AL6)+($BI$13*$AM6)+($BI$14*$AL6*$AM6)+($BI$15*($AL6^2))</f>
        <v>-6.3640750000000068</v>
      </c>
      <c r="AZ6" s="139"/>
      <c r="BA6" s="148">
        <f t="shared" ref="BA6:BD7" si="14">ABS(($AR6-AV6)/$AR6)*100</f>
        <v>16.104783589151577</v>
      </c>
      <c r="BB6" s="197">
        <f t="shared" si="14"/>
        <v>8.6175106333807836</v>
      </c>
      <c r="BC6" s="148">
        <f t="shared" si="14"/>
        <v>0.46715552921034925</v>
      </c>
      <c r="BD6" s="148">
        <f t="shared" si="14"/>
        <v>5.3960774961250602</v>
      </c>
      <c r="BF6" s="143" t="s">
        <v>53</v>
      </c>
      <c r="BG6">
        <v>9.2E-5</v>
      </c>
      <c r="BH6" s="143" t="s">
        <v>53</v>
      </c>
      <c r="BI6" s="139">
        <f>0.0000653126</f>
        <v>6.5312600000000002E-5</v>
      </c>
      <c r="BL6" s="1" t="str">
        <f t="shared" si="9"/>
        <v>550-12</v>
      </c>
      <c r="BM6" s="19">
        <f t="shared" si="9"/>
        <v>550</v>
      </c>
      <c r="BN6" s="19">
        <f t="shared" si="9"/>
        <v>12</v>
      </c>
      <c r="BO6" s="19">
        <f>BO5</f>
        <v>2</v>
      </c>
      <c r="BP6" s="20">
        <f t="shared" si="6"/>
        <v>-3.3848034462720062</v>
      </c>
    </row>
    <row r="7" spans="1:68" x14ac:dyDescent="0.45">
      <c r="A7" s="374"/>
      <c r="B7" s="358"/>
      <c r="C7" s="358"/>
      <c r="D7" s="350">
        <v>3</v>
      </c>
      <c r="E7" s="21">
        <v>1</v>
      </c>
      <c r="F7" s="12"/>
      <c r="G7" s="12"/>
      <c r="H7" s="12"/>
      <c r="I7" s="13"/>
      <c r="J7" s="12"/>
      <c r="K7" s="12"/>
      <c r="L7" s="12">
        <v>87</v>
      </c>
      <c r="M7" s="13"/>
      <c r="N7" s="140">
        <f t="shared" si="2"/>
        <v>87000000</v>
      </c>
      <c r="O7" s="141">
        <f t="shared" si="3"/>
        <v>7.9395192526186182</v>
      </c>
      <c r="P7" s="142"/>
      <c r="Q7" s="298"/>
      <c r="R7" s="300"/>
      <c r="S7" s="369"/>
      <c r="T7" s="371"/>
      <c r="U7" s="302"/>
      <c r="V7" s="304"/>
      <c r="X7" s="19">
        <v>5</v>
      </c>
      <c r="Y7" s="1" t="str">
        <f t="shared" si="7"/>
        <v>550-12</v>
      </c>
      <c r="Z7" s="19">
        <f t="shared" si="4"/>
        <v>550</v>
      </c>
      <c r="AA7" s="19">
        <f t="shared" si="4"/>
        <v>12</v>
      </c>
      <c r="AB7" s="181">
        <f t="shared" si="5"/>
        <v>36700</v>
      </c>
      <c r="AC7" s="20">
        <f t="shared" si="1"/>
        <v>4.5646660642520898</v>
      </c>
      <c r="AD7" s="20">
        <f t="shared" si="1"/>
        <v>-3.3740204086637915</v>
      </c>
      <c r="AE7" s="188"/>
      <c r="AF7" s="189"/>
      <c r="AG7" s="190"/>
      <c r="AH7" s="191"/>
      <c r="AK7" t="str">
        <f>'L.innocua Selected TRT'!X7</f>
        <v>600-8</v>
      </c>
      <c r="AL7" s="19">
        <f>'L.innocua Selected TRT'!Y7</f>
        <v>600</v>
      </c>
      <c r="AM7" s="19">
        <f>'L.innocua Selected TRT'!Z7</f>
        <v>8</v>
      </c>
      <c r="AN7" s="146">
        <f>'L.innocua Selected TRT'!AA7</f>
        <v>6150</v>
      </c>
      <c r="AO7" s="47">
        <f>'L.innocua Selected TRT'!AB7</f>
        <v>4125.8938425509687</v>
      </c>
      <c r="AP7" s="64">
        <f>'L.innocua Selected TRT'!AC7</f>
        <v>3.612374819045987</v>
      </c>
      <c r="AQ7" s="49">
        <f>'L.innocua Selected TRT'!AD7</f>
        <v>0.51105004622314165</v>
      </c>
      <c r="AR7" s="194">
        <f>'L.innocua Selected TRT'!AE7</f>
        <v>-4.3263116538698929</v>
      </c>
      <c r="AS7" s="195">
        <f>'L.innocua Selected TRT'!AF7</f>
        <v>0.51105004622313877</v>
      </c>
      <c r="AV7" s="71">
        <f t="shared" si="10"/>
        <v>-4.9095999999999993</v>
      </c>
      <c r="AW7" s="196">
        <f t="shared" si="11"/>
        <v>-4.6112000000000108</v>
      </c>
      <c r="AX7" s="71">
        <f t="shared" si="12"/>
        <v>-4.0450337600000044</v>
      </c>
      <c r="AY7" s="71">
        <f t="shared" si="13"/>
        <v>-3.8907240000000023</v>
      </c>
      <c r="AZ7" s="139"/>
      <c r="BA7" s="148">
        <f t="shared" si="14"/>
        <v>13.482346922657641</v>
      </c>
      <c r="BB7" s="197">
        <f t="shared" si="14"/>
        <v>6.585016728401544</v>
      </c>
      <c r="BC7" s="148">
        <f t="shared" si="14"/>
        <v>6.5015633725389392</v>
      </c>
      <c r="BD7" s="148">
        <f t="shared" si="14"/>
        <v>10.068337390355518</v>
      </c>
      <c r="BF7" s="143" t="s">
        <v>54</v>
      </c>
      <c r="BG7">
        <v>2.3900000000000001E-2</v>
      </c>
      <c r="BH7" s="143" t="s">
        <v>54</v>
      </c>
      <c r="BI7" s="139">
        <v>4.9171600000000003E-3</v>
      </c>
      <c r="BL7" s="1" t="str">
        <f t="shared" si="9"/>
        <v>550-12</v>
      </c>
      <c r="BM7" s="19">
        <f t="shared" si="9"/>
        <v>550</v>
      </c>
      <c r="BN7" s="19">
        <f t="shared" si="9"/>
        <v>12</v>
      </c>
      <c r="BO7" s="19">
        <v>3</v>
      </c>
      <c r="BP7" s="20">
        <f t="shared" si="6"/>
        <v>-3.3740204086637915</v>
      </c>
    </row>
    <row r="8" spans="1:68" ht="14.65" thickBot="1" x14ac:dyDescent="0.5">
      <c r="A8" s="375"/>
      <c r="B8" s="359"/>
      <c r="C8" s="359"/>
      <c r="D8" s="297"/>
      <c r="E8" s="22">
        <v>2</v>
      </c>
      <c r="F8" s="25"/>
      <c r="G8" s="25"/>
      <c r="H8" s="25"/>
      <c r="I8" s="26"/>
      <c r="J8" s="25"/>
      <c r="K8" s="25"/>
      <c r="L8" s="25">
        <v>89</v>
      </c>
      <c r="M8" s="26"/>
      <c r="N8" s="149">
        <f>(L8)*(10^(L$2))</f>
        <v>89000000</v>
      </c>
      <c r="O8" s="150">
        <f t="shared" si="3"/>
        <v>7.9493900066449124</v>
      </c>
      <c r="P8" s="151"/>
      <c r="Q8" s="299"/>
      <c r="R8" s="301"/>
      <c r="S8" s="386"/>
      <c r="T8" s="388"/>
      <c r="U8" s="303"/>
      <c r="V8" s="305"/>
      <c r="X8" s="19">
        <v>6</v>
      </c>
      <c r="Y8" s="1" t="str">
        <f t="shared" si="7"/>
        <v>550-12</v>
      </c>
      <c r="Z8" s="19">
        <f t="shared" si="4"/>
        <v>550</v>
      </c>
      <c r="AA8" s="19">
        <f t="shared" si="4"/>
        <v>12</v>
      </c>
      <c r="AB8" s="181">
        <f t="shared" si="5"/>
        <v>31800</v>
      </c>
      <c r="AC8" s="20">
        <f t="shared" si="1"/>
        <v>4.502427119984433</v>
      </c>
      <c r="AD8" s="20">
        <f t="shared" si="1"/>
        <v>-3.4362593529314482</v>
      </c>
      <c r="AE8" s="188"/>
      <c r="AF8" s="189"/>
      <c r="AG8" s="190"/>
      <c r="AH8" s="191"/>
      <c r="AK8" t="str">
        <f>A15</f>
        <v>600-12</v>
      </c>
      <c r="AL8" s="19">
        <f>B15</f>
        <v>600</v>
      </c>
      <c r="AM8" s="19">
        <f>C15</f>
        <v>12</v>
      </c>
      <c r="AN8" s="146">
        <f t="shared" ref="AN8:AS8" si="15">Q15</f>
        <v>613.33333333333337</v>
      </c>
      <c r="AO8" s="47">
        <f t="shared" si="15"/>
        <v>305.26491227566049</v>
      </c>
      <c r="AP8" s="64">
        <f t="shared" si="15"/>
        <v>2.7342644226833972</v>
      </c>
      <c r="AQ8" s="49">
        <f t="shared" si="15"/>
        <v>0.24619457690745367</v>
      </c>
      <c r="AR8" s="64">
        <f t="shared" si="15"/>
        <v>-5.2044220502324841</v>
      </c>
      <c r="AS8" s="49">
        <f t="shared" si="15"/>
        <v>0.24619457690745361</v>
      </c>
      <c r="AV8" s="71">
        <f>$BG$2+($BG$3*$AL8)+($BG$4*$AM8)+($BG$5*$AL8*$AM8)+($BG$6*($AL8^2))+($BG$7*($AM8^2))</f>
        <v>-5.6671999999999949</v>
      </c>
      <c r="AW8" s="192">
        <f>$BG$11+($BG$12*$AL8)+($BG$13*$AM8)+($BG$14*($AL8^2))</f>
        <v>-5.4628000000000085</v>
      </c>
      <c r="AX8" s="71">
        <f>$BI$2+($BI$3*$AL8)+($BI$4*$AM8)+($BI$5*$AL8*$AM8)+($BI$6*($AL8^2))+($BI$7*($AM8^2))</f>
        <v>-5.8971649600000084</v>
      </c>
      <c r="AY8" s="71">
        <f>$BI$11+($BI$12*$AL8)+($BI$13*$AM8)+($BI$14*$AL8*$AM8)+($BI$15*($AL8^2))</f>
        <v>-5.8828400000000052</v>
      </c>
      <c r="BA8" s="148">
        <f>ABS(($AR8-AV8)/$AR8)*100</f>
        <v>8.8920142390611527</v>
      </c>
      <c r="BB8" s="193">
        <f>ABS(($AR8-AW8)/$AR8)*100</f>
        <v>4.9645848717434937</v>
      </c>
      <c r="BC8" s="148">
        <f>ABS(($AR8-AX8)/$AR8)*100</f>
        <v>13.310659725157748</v>
      </c>
      <c r="BD8" s="148">
        <f>ABS(($AR8-AY8)/$AR8)*100</f>
        <v>13.035413792722977</v>
      </c>
      <c r="BL8" s="1" t="str">
        <f t="shared" si="9"/>
        <v>550-12</v>
      </c>
      <c r="BM8" s="19">
        <f t="shared" si="9"/>
        <v>550</v>
      </c>
      <c r="BN8" s="19">
        <f t="shared" si="9"/>
        <v>12</v>
      </c>
      <c r="BO8" s="19">
        <f>BO7</f>
        <v>3</v>
      </c>
      <c r="BP8" s="20">
        <f t="shared" si="6"/>
        <v>-3.4362593529314482</v>
      </c>
    </row>
    <row r="9" spans="1:68" ht="14.65" thickTop="1" x14ac:dyDescent="0.45">
      <c r="A9" s="377" t="str">
        <f t="shared" ref="A9" si="16">CONCATENATE(B9,"-",C9)</f>
        <v>550-12</v>
      </c>
      <c r="B9" s="337">
        <v>550</v>
      </c>
      <c r="C9" s="337">
        <v>12</v>
      </c>
      <c r="D9" s="287">
        <v>1</v>
      </c>
      <c r="E9" s="101">
        <v>1</v>
      </c>
      <c r="F9" s="170"/>
      <c r="G9" s="170" t="s">
        <v>18</v>
      </c>
      <c r="H9" s="170">
        <v>342</v>
      </c>
      <c r="I9" s="170"/>
      <c r="J9" s="170"/>
      <c r="K9" s="45"/>
      <c r="L9" s="45"/>
      <c r="M9" s="45"/>
      <c r="N9" s="156">
        <f t="shared" ref="N9:N14" si="17">(H9)*(10^(H$2))</f>
        <v>34200</v>
      </c>
      <c r="O9" s="157">
        <f t="shared" si="3"/>
        <v>4.5340261060561353</v>
      </c>
      <c r="P9" s="157">
        <f t="shared" ref="P9:P20" si="18">LOG10(N9/Q$3)</f>
        <v>-3.4046603668597459</v>
      </c>
      <c r="Q9" s="288">
        <f>AVERAGE(N9:N14)</f>
        <v>33800</v>
      </c>
      <c r="R9" s="272">
        <f>_xlfn.STDEV.S(N9:N14)</f>
        <v>2182.6589289213284</v>
      </c>
      <c r="S9" s="270">
        <f>AVERAGE(O9:O14)</f>
        <v>4.5281641507884487</v>
      </c>
      <c r="T9" s="272">
        <f>_xlfn.STDEV.S(O9:O14)</f>
        <v>2.7988386882327906E-2</v>
      </c>
      <c r="U9" s="270">
        <f>AVERAGE(P9:P14)</f>
        <v>-3.4105223221274321</v>
      </c>
      <c r="V9" s="272">
        <f>_xlfn.STDEV.S(P9:P14)</f>
        <v>2.7988386882327743E-2</v>
      </c>
      <c r="X9" s="73">
        <v>1</v>
      </c>
      <c r="Y9" s="78" t="str">
        <f>A46</f>
        <v>550-12</v>
      </c>
      <c r="Z9" s="73">
        <f>B46</f>
        <v>550</v>
      </c>
      <c r="AA9" s="73">
        <f>C46</f>
        <v>12</v>
      </c>
      <c r="AB9" s="198">
        <f t="shared" ref="AB9:AD14" si="19">N46</f>
        <v>81200</v>
      </c>
      <c r="AC9" s="199">
        <f t="shared" si="19"/>
        <v>4.9095560292411751</v>
      </c>
      <c r="AD9" s="199">
        <f t="shared" si="19"/>
        <v>-3.0291304436747057</v>
      </c>
      <c r="AE9" s="188"/>
      <c r="AK9" s="16" t="str">
        <f>A24</f>
        <v>CONTROL2</v>
      </c>
      <c r="AL9" s="16"/>
      <c r="AM9" s="16"/>
      <c r="AN9" s="17">
        <f>Q24</f>
        <v>94666666.666666672</v>
      </c>
      <c r="AO9" s="18">
        <f>R24</f>
        <v>6055300.7081949832</v>
      </c>
      <c r="AP9" s="144">
        <f>S37</f>
        <v>0</v>
      </c>
      <c r="AQ9" s="145">
        <f>T37</f>
        <v>0</v>
      </c>
      <c r="AR9" s="144"/>
      <c r="AS9" s="155"/>
      <c r="BA9" s="64"/>
      <c r="BB9" s="64"/>
      <c r="BC9" s="64"/>
      <c r="BD9" s="64"/>
      <c r="BL9" s="1" t="str">
        <f t="shared" si="9"/>
        <v>550-12</v>
      </c>
      <c r="BM9" s="19">
        <f t="shared" si="9"/>
        <v>550</v>
      </c>
      <c r="BN9" s="19">
        <f t="shared" si="9"/>
        <v>12</v>
      </c>
      <c r="BO9" s="19">
        <v>2</v>
      </c>
      <c r="BP9" s="20">
        <f t="shared" ref="BP9:BP15" si="20">AD14</f>
        <v>-3.2574452355402936</v>
      </c>
    </row>
    <row r="10" spans="1:68" x14ac:dyDescent="0.45">
      <c r="A10" s="352"/>
      <c r="B10" s="342"/>
      <c r="C10" s="342"/>
      <c r="D10" s="284"/>
      <c r="E10" s="97">
        <v>2</v>
      </c>
      <c r="F10" s="97"/>
      <c r="G10" s="97" t="s">
        <v>18</v>
      </c>
      <c r="H10" s="97">
        <v>331</v>
      </c>
      <c r="I10" s="97"/>
      <c r="J10" s="97"/>
      <c r="K10" s="98"/>
      <c r="L10" s="98"/>
      <c r="M10" s="98"/>
      <c r="N10" s="156">
        <f t="shared" si="17"/>
        <v>33100</v>
      </c>
      <c r="O10" s="157">
        <f t="shared" si="3"/>
        <v>4.5198279937757189</v>
      </c>
      <c r="P10" s="157">
        <f t="shared" si="18"/>
        <v>-3.4188584791401619</v>
      </c>
      <c r="Q10" s="288"/>
      <c r="R10" s="272"/>
      <c r="S10" s="270"/>
      <c r="T10" s="272"/>
      <c r="U10" s="270"/>
      <c r="V10" s="272"/>
      <c r="X10" s="73">
        <v>2</v>
      </c>
      <c r="Y10" s="78" t="str">
        <f>Y9</f>
        <v>550-12</v>
      </c>
      <c r="Z10" s="73">
        <f t="shared" ref="Z10:AA14" si="21">Z9</f>
        <v>550</v>
      </c>
      <c r="AA10" s="73">
        <f t="shared" si="21"/>
        <v>12</v>
      </c>
      <c r="AB10" s="198">
        <f t="shared" si="19"/>
        <v>77600</v>
      </c>
      <c r="AC10" s="199">
        <f t="shared" si="19"/>
        <v>4.8898617212581881</v>
      </c>
      <c r="AD10" s="199">
        <f t="shared" si="19"/>
        <v>-3.0488247516576923</v>
      </c>
      <c r="AE10" s="188"/>
      <c r="AK10" s="158" t="str">
        <f>A30</f>
        <v>600-12</v>
      </c>
      <c r="AL10" s="159">
        <f>B30</f>
        <v>600</v>
      </c>
      <c r="AM10" s="159">
        <f>C30</f>
        <v>12</v>
      </c>
      <c r="AN10" s="160">
        <f t="shared" ref="AN10:AS10" si="22">Q30</f>
        <v>228.33333333333334</v>
      </c>
      <c r="AO10" s="161">
        <f t="shared" si="22"/>
        <v>27.868739954771236</v>
      </c>
      <c r="AP10" s="162">
        <f t="shared" si="22"/>
        <v>2.3559190468331312</v>
      </c>
      <c r="AQ10" s="163">
        <f t="shared" si="22"/>
        <v>5.234343590181037E-2</v>
      </c>
      <c r="AR10" s="162">
        <f t="shared" si="22"/>
        <v>-5.6202780384942441</v>
      </c>
      <c r="AS10" s="163">
        <f t="shared" si="22"/>
        <v>5.2343435901810474E-2</v>
      </c>
      <c r="AZ10" s="19"/>
      <c r="BG10" s="19" t="s">
        <v>55</v>
      </c>
      <c r="BI10" s="19" t="s">
        <v>56</v>
      </c>
      <c r="BL10" s="1" t="str">
        <f t="shared" si="9"/>
        <v>550-12</v>
      </c>
      <c r="BM10" s="19">
        <f t="shared" si="9"/>
        <v>550</v>
      </c>
      <c r="BN10" s="19">
        <f t="shared" si="9"/>
        <v>12</v>
      </c>
      <c r="BO10" s="19">
        <v>1</v>
      </c>
      <c r="BP10" s="20">
        <f t="shared" si="20"/>
        <v>-5.1605352225322374</v>
      </c>
    </row>
    <row r="11" spans="1:68" x14ac:dyDescent="0.45">
      <c r="A11" s="352"/>
      <c r="B11" s="342"/>
      <c r="C11" s="342"/>
      <c r="D11" s="274">
        <v>2</v>
      </c>
      <c r="E11" s="97">
        <v>1</v>
      </c>
      <c r="F11" s="97"/>
      <c r="G11" s="97" t="s">
        <v>18</v>
      </c>
      <c r="H11" s="97">
        <v>312</v>
      </c>
      <c r="I11" s="97"/>
      <c r="J11" s="97"/>
      <c r="K11" s="98"/>
      <c r="L11" s="98"/>
      <c r="M11" s="98"/>
      <c r="N11" s="156">
        <f t="shared" si="17"/>
        <v>31200</v>
      </c>
      <c r="O11" s="164">
        <f t="shared" si="3"/>
        <v>4.4941545940184424</v>
      </c>
      <c r="P11" s="164">
        <f t="shared" si="18"/>
        <v>-3.4445318788974379</v>
      </c>
      <c r="Q11" s="288"/>
      <c r="R11" s="272"/>
      <c r="S11" s="270"/>
      <c r="T11" s="272"/>
      <c r="U11" s="270"/>
      <c r="V11" s="272"/>
      <c r="X11" s="73">
        <v>3</v>
      </c>
      <c r="Y11" s="78" t="str">
        <f t="shared" ref="Y11:Y14" si="23">Y10</f>
        <v>550-12</v>
      </c>
      <c r="Z11" s="73">
        <f t="shared" si="21"/>
        <v>550</v>
      </c>
      <c r="AA11" s="73">
        <f t="shared" si="21"/>
        <v>12</v>
      </c>
      <c r="AB11" s="198">
        <f t="shared" si="19"/>
        <v>53200</v>
      </c>
      <c r="AC11" s="199">
        <f t="shared" si="19"/>
        <v>4.7259116322950483</v>
      </c>
      <c r="AD11" s="199">
        <f t="shared" si="19"/>
        <v>-3.2127748406208325</v>
      </c>
      <c r="AE11" s="188"/>
      <c r="AF11" s="189"/>
      <c r="AK11" s="16" t="str">
        <f>A40</f>
        <v>CONTROL3</v>
      </c>
      <c r="AL11" s="16"/>
      <c r="AM11" s="16"/>
      <c r="AN11" s="17">
        <f>Q40</f>
        <v>10666666.666666666</v>
      </c>
      <c r="AO11" s="18">
        <f>R40</f>
        <v>1966384.1605003523</v>
      </c>
      <c r="AP11" s="144">
        <f>S40</f>
        <v>7.0222990501007523</v>
      </c>
      <c r="AQ11" s="145">
        <f>T40</f>
        <v>7.5930339929807134E-2</v>
      </c>
      <c r="AR11" s="144"/>
      <c r="AS11" s="155"/>
      <c r="AZ11" s="165"/>
      <c r="BF11" s="137" t="s">
        <v>48</v>
      </c>
      <c r="BG11">
        <v>35.69</v>
      </c>
      <c r="BH11" s="137" t="s">
        <v>48</v>
      </c>
      <c r="BI11" s="165">
        <v>16.764399999999998</v>
      </c>
      <c r="BL11" s="1" t="str">
        <f t="shared" si="9"/>
        <v>550-12</v>
      </c>
      <c r="BM11" s="19">
        <f t="shared" si="9"/>
        <v>550</v>
      </c>
      <c r="BN11" s="19">
        <f t="shared" si="9"/>
        <v>12</v>
      </c>
      <c r="BO11" s="19">
        <f>BO10</f>
        <v>1</v>
      </c>
      <c r="BP11" s="20">
        <f t="shared" si="20"/>
        <v>-4.984443963476556</v>
      </c>
    </row>
    <row r="12" spans="1:68" x14ac:dyDescent="0.45">
      <c r="A12" s="352"/>
      <c r="B12" s="342"/>
      <c r="C12" s="342"/>
      <c r="D12" s="320"/>
      <c r="E12" s="97">
        <v>2</v>
      </c>
      <c r="F12" s="97"/>
      <c r="G12" s="97" t="s">
        <v>18</v>
      </c>
      <c r="H12" s="97">
        <v>358</v>
      </c>
      <c r="I12" s="97"/>
      <c r="J12" s="97"/>
      <c r="K12" s="98"/>
      <c r="L12" s="98"/>
      <c r="M12" s="98"/>
      <c r="N12" s="156">
        <f t="shared" si="17"/>
        <v>35800</v>
      </c>
      <c r="O12" s="164">
        <f t="shared" si="3"/>
        <v>4.5538830266438746</v>
      </c>
      <c r="P12" s="164">
        <f t="shared" si="18"/>
        <v>-3.3848034462720062</v>
      </c>
      <c r="Q12" s="288"/>
      <c r="R12" s="272"/>
      <c r="S12" s="270"/>
      <c r="T12" s="272"/>
      <c r="U12" s="270"/>
      <c r="V12" s="272"/>
      <c r="X12" s="73">
        <v>4</v>
      </c>
      <c r="Y12" s="78" t="str">
        <f t="shared" si="23"/>
        <v>550-12</v>
      </c>
      <c r="Z12" s="73">
        <f t="shared" si="21"/>
        <v>550</v>
      </c>
      <c r="AA12" s="73">
        <f t="shared" si="21"/>
        <v>12</v>
      </c>
      <c r="AB12" s="198">
        <f t="shared" si="19"/>
        <v>58400</v>
      </c>
      <c r="AC12" s="199">
        <f t="shared" si="19"/>
        <v>4.7664128471123997</v>
      </c>
      <c r="AD12" s="199">
        <f t="shared" si="19"/>
        <v>-3.1722736258034812</v>
      </c>
      <c r="AE12" s="188"/>
      <c r="AF12" s="189"/>
      <c r="AK12" s="72" t="str">
        <f>A46</f>
        <v>550-12</v>
      </c>
      <c r="AL12" s="73">
        <f>B46</f>
        <v>550</v>
      </c>
      <c r="AM12" s="73">
        <f>C46</f>
        <v>12</v>
      </c>
      <c r="AN12" s="74">
        <f t="shared" ref="AN12:AS12" si="24">Q46</f>
        <v>66200</v>
      </c>
      <c r="AO12" s="166">
        <f t="shared" si="24"/>
        <v>14661.514246489003</v>
      </c>
      <c r="AP12" s="76">
        <f t="shared" si="24"/>
        <v>4.8115849474619923</v>
      </c>
      <c r="AQ12" s="77">
        <f t="shared" si="24"/>
        <v>9.9308130458282559E-2</v>
      </c>
      <c r="AR12" s="76">
        <f t="shared" si="24"/>
        <v>-3.1271015254538881</v>
      </c>
      <c r="AS12" s="77">
        <f t="shared" si="24"/>
        <v>9.9308130458282823E-2</v>
      </c>
      <c r="AW12"/>
      <c r="BF12" s="143" t="s">
        <v>50</v>
      </c>
      <c r="BG12">
        <v>-0.11713</v>
      </c>
      <c r="BH12" s="143" t="s">
        <v>50</v>
      </c>
      <c r="BI12" s="165">
        <v>-6.8141300000000002E-2</v>
      </c>
      <c r="BL12" s="1" t="str">
        <f t="shared" si="9"/>
        <v>550-12</v>
      </c>
      <c r="BM12" s="19">
        <f t="shared" si="9"/>
        <v>550</v>
      </c>
      <c r="BN12" s="19">
        <f t="shared" si="9"/>
        <v>12</v>
      </c>
      <c r="BO12" s="19">
        <v>2</v>
      </c>
      <c r="BP12" s="20">
        <f t="shared" si="20"/>
        <v>-4.7625952138601999</v>
      </c>
    </row>
    <row r="13" spans="1:68" x14ac:dyDescent="0.45">
      <c r="A13" s="352"/>
      <c r="B13" s="342"/>
      <c r="C13" s="342"/>
      <c r="D13" s="274">
        <v>3</v>
      </c>
      <c r="E13" s="97">
        <v>1</v>
      </c>
      <c r="F13" s="97"/>
      <c r="G13" s="97" t="s">
        <v>18</v>
      </c>
      <c r="H13" s="97">
        <v>367</v>
      </c>
      <c r="I13" s="97"/>
      <c r="J13" s="97"/>
      <c r="K13" s="98"/>
      <c r="L13" s="98"/>
      <c r="M13" s="98"/>
      <c r="N13" s="156">
        <f t="shared" si="17"/>
        <v>36700</v>
      </c>
      <c r="O13" s="157">
        <f t="shared" si="3"/>
        <v>4.5646660642520898</v>
      </c>
      <c r="P13" s="164">
        <f t="shared" si="18"/>
        <v>-3.3740204086637915</v>
      </c>
      <c r="Q13" s="288"/>
      <c r="R13" s="272"/>
      <c r="S13" s="270"/>
      <c r="T13" s="272"/>
      <c r="U13" s="270"/>
      <c r="V13" s="272"/>
      <c r="X13" s="73">
        <v>5</v>
      </c>
      <c r="Y13" s="78" t="str">
        <f t="shared" si="23"/>
        <v>550-12</v>
      </c>
      <c r="Z13" s="73">
        <f t="shared" si="21"/>
        <v>550</v>
      </c>
      <c r="AA13" s="73">
        <f t="shared" si="21"/>
        <v>12</v>
      </c>
      <c r="AB13" s="198">
        <f t="shared" si="19"/>
        <v>78800</v>
      </c>
      <c r="AC13" s="199">
        <f t="shared" si="19"/>
        <v>4.896526217489555</v>
      </c>
      <c r="AD13" s="199">
        <f t="shared" si="19"/>
        <v>-3.0421602554263254</v>
      </c>
      <c r="AE13" s="188"/>
      <c r="AK13" s="72" t="str">
        <f>A52</f>
        <v>600-12</v>
      </c>
      <c r="AL13" s="73">
        <f>B52</f>
        <v>600</v>
      </c>
      <c r="AM13" s="73">
        <f>C52</f>
        <v>12</v>
      </c>
      <c r="AN13" s="74">
        <f t="shared" ref="AN13:AS13" si="25">Q52</f>
        <v>128533.33333333333</v>
      </c>
      <c r="AO13" s="166">
        <f t="shared" si="25"/>
        <v>14188.821891427971</v>
      </c>
      <c r="AP13" s="76">
        <f t="shared" si="25"/>
        <v>5.1069791328972931</v>
      </c>
      <c r="AQ13" s="77">
        <f t="shared" si="25"/>
        <v>4.5176246620953847E-2</v>
      </c>
      <c r="AR13" s="76">
        <f t="shared" si="25"/>
        <v>-2.8317073400185877</v>
      </c>
      <c r="AS13" s="77">
        <f t="shared" si="25"/>
        <v>4.5176246620953972E-2</v>
      </c>
      <c r="AW13"/>
      <c r="BF13" s="143" t="s">
        <v>51</v>
      </c>
      <c r="BG13">
        <v>-0.21290000000000001</v>
      </c>
      <c r="BH13" s="143" t="s">
        <v>51</v>
      </c>
      <c r="BI13" s="165">
        <v>0.98045499999999997</v>
      </c>
      <c r="BL13" s="1" t="str">
        <f t="shared" si="9"/>
        <v>550-12</v>
      </c>
      <c r="BM13" s="19">
        <f t="shared" si="9"/>
        <v>550</v>
      </c>
      <c r="BN13" s="19">
        <f t="shared" si="9"/>
        <v>12</v>
      </c>
      <c r="BO13" s="19">
        <f>BO12</f>
        <v>2</v>
      </c>
      <c r="BP13" s="20">
        <f t="shared" si="20"/>
        <v>-4.7082375515376071</v>
      </c>
    </row>
    <row r="14" spans="1:68" ht="14.65" thickBot="1" x14ac:dyDescent="0.5">
      <c r="A14" s="353"/>
      <c r="B14" s="346"/>
      <c r="C14" s="346"/>
      <c r="D14" s="275"/>
      <c r="E14" s="99">
        <v>2</v>
      </c>
      <c r="F14" s="99"/>
      <c r="G14" s="99" t="s">
        <v>18</v>
      </c>
      <c r="H14" s="99">
        <v>318</v>
      </c>
      <c r="I14" s="99"/>
      <c r="J14" s="99"/>
      <c r="K14" s="66"/>
      <c r="L14" s="66"/>
      <c r="M14" s="66"/>
      <c r="N14" s="167">
        <f t="shared" si="17"/>
        <v>31800</v>
      </c>
      <c r="O14" s="168">
        <f t="shared" si="3"/>
        <v>4.502427119984433</v>
      </c>
      <c r="P14" s="168">
        <f t="shared" si="18"/>
        <v>-3.4362593529314482</v>
      </c>
      <c r="Q14" s="289"/>
      <c r="R14" s="273"/>
      <c r="S14" s="271"/>
      <c r="T14" s="273"/>
      <c r="U14" s="271"/>
      <c r="V14" s="273"/>
      <c r="X14" s="73">
        <v>6</v>
      </c>
      <c r="Y14" s="78" t="str">
        <f t="shared" si="23"/>
        <v>550-12</v>
      </c>
      <c r="Z14" s="73">
        <f t="shared" si="21"/>
        <v>550</v>
      </c>
      <c r="AA14" s="73">
        <f t="shared" si="21"/>
        <v>12</v>
      </c>
      <c r="AB14" s="198">
        <f t="shared" si="19"/>
        <v>48000</v>
      </c>
      <c r="AC14" s="199">
        <f t="shared" si="19"/>
        <v>4.6812412373755876</v>
      </c>
      <c r="AD14" s="199">
        <f t="shared" si="19"/>
        <v>-3.2574452355402936</v>
      </c>
      <c r="AE14" s="188"/>
      <c r="AF14" s="189"/>
      <c r="AG14" s="190"/>
      <c r="AK14" s="16" t="str">
        <f>A58</f>
        <v>CONTROL4</v>
      </c>
      <c r="AL14" s="169"/>
      <c r="AM14" s="169"/>
      <c r="AN14" s="17">
        <f>Q58</f>
        <v>34666666.666666664</v>
      </c>
      <c r="AO14" s="18">
        <f>R58</f>
        <v>5006662.2281382838</v>
      </c>
      <c r="AP14" s="144">
        <f>S58</f>
        <v>7.5364425509425343</v>
      </c>
      <c r="AQ14" s="145">
        <f>T58</f>
        <v>5.8902781981249021E-2</v>
      </c>
      <c r="AR14" s="144"/>
      <c r="AS14" s="155"/>
      <c r="AW14"/>
      <c r="BF14" s="143" t="s">
        <v>53</v>
      </c>
      <c r="BG14">
        <v>8.7999999999999998E-5</v>
      </c>
      <c r="BH14" s="143" t="s">
        <v>52</v>
      </c>
      <c r="BI14" s="165">
        <v>-2.4641400000000001E-3</v>
      </c>
      <c r="BL14" s="1" t="str">
        <f t="shared" si="9"/>
        <v>550-12</v>
      </c>
      <c r="BM14" s="19">
        <f t="shared" si="9"/>
        <v>550</v>
      </c>
      <c r="BN14" s="19">
        <f t="shared" si="9"/>
        <v>12</v>
      </c>
      <c r="BO14" s="19">
        <v>3</v>
      </c>
      <c r="BP14" s="20">
        <f t="shared" si="20"/>
        <v>-4.5769586368982882</v>
      </c>
    </row>
    <row r="15" spans="1:68" x14ac:dyDescent="0.45">
      <c r="A15" s="377" t="str">
        <f t="shared" ref="A15" si="26">CONCATENATE(B15,"-",C15)</f>
        <v>600-12</v>
      </c>
      <c r="B15" s="345">
        <v>600</v>
      </c>
      <c r="C15" s="345">
        <v>12</v>
      </c>
      <c r="D15" s="309">
        <v>1</v>
      </c>
      <c r="E15" s="101">
        <v>1</v>
      </c>
      <c r="F15" s="170"/>
      <c r="G15" s="170">
        <v>96</v>
      </c>
      <c r="H15" s="170">
        <v>2</v>
      </c>
      <c r="I15" s="170"/>
      <c r="J15" s="170"/>
      <c r="K15" s="45"/>
      <c r="L15" s="45"/>
      <c r="M15" s="45"/>
      <c r="N15" s="171">
        <f t="shared" ref="N15:N20" si="27">(G15)*(10^(G$2))</f>
        <v>960</v>
      </c>
      <c r="O15" s="164">
        <f t="shared" si="3"/>
        <v>2.9822712330395684</v>
      </c>
      <c r="P15" s="157">
        <f t="shared" si="18"/>
        <v>-4.9564152398763124</v>
      </c>
      <c r="Q15" s="329">
        <f>AVERAGE(N15:N20)</f>
        <v>613.33333333333337</v>
      </c>
      <c r="R15" s="367">
        <f>_xlfn.STDEV.S(N15:N20)</f>
        <v>305.26491227566049</v>
      </c>
      <c r="S15" s="366">
        <f>AVERAGE(O15:O20)</f>
        <v>2.7342644226833972</v>
      </c>
      <c r="T15" s="367">
        <f>_xlfn.STDEV.S(O15:O20)</f>
        <v>0.24619457690745367</v>
      </c>
      <c r="U15" s="366">
        <f>AVERAGE(P15:P20)</f>
        <v>-5.2044220502324841</v>
      </c>
      <c r="V15" s="367">
        <f>_xlfn.STDEV.S(P15:P20)</f>
        <v>0.24619457690745361</v>
      </c>
      <c r="X15" s="173">
        <v>1</v>
      </c>
      <c r="Y15" s="200" t="str">
        <f>A64</f>
        <v>550-12</v>
      </c>
      <c r="Z15" s="173">
        <f>B64</f>
        <v>550</v>
      </c>
      <c r="AA15" s="173">
        <f>C64</f>
        <v>12</v>
      </c>
      <c r="AB15" s="201">
        <f t="shared" ref="AB15:AD20" si="28">N64</f>
        <v>600</v>
      </c>
      <c r="AC15" s="202">
        <f t="shared" si="28"/>
        <v>2.7781512503836434</v>
      </c>
      <c r="AD15" s="202">
        <f t="shared" si="28"/>
        <v>-5.1605352225322374</v>
      </c>
      <c r="AE15" s="188"/>
      <c r="AF15" s="189"/>
      <c r="AG15" s="190"/>
      <c r="AH15" s="191"/>
      <c r="AK15" s="172" t="str">
        <f>A64</f>
        <v>550-12</v>
      </c>
      <c r="AL15" s="173">
        <f>B64</f>
        <v>550</v>
      </c>
      <c r="AM15" s="173">
        <f>C64</f>
        <v>12</v>
      </c>
      <c r="AN15" s="174">
        <f t="shared" ref="AN15:AS15" si="29">Q64</f>
        <v>2166.6666666666665</v>
      </c>
      <c r="AO15" s="175">
        <f t="shared" si="29"/>
        <v>1971.4630776828326</v>
      </c>
      <c r="AP15" s="176">
        <f t="shared" si="29"/>
        <v>3.2131355044430268</v>
      </c>
      <c r="AQ15" s="177">
        <f t="shared" si="29"/>
        <v>0.34618821147678436</v>
      </c>
      <c r="AR15" s="176">
        <f t="shared" si="29"/>
        <v>-4.7255509684728549</v>
      </c>
      <c r="AS15" s="177">
        <f t="shared" si="29"/>
        <v>0.34618821147678436</v>
      </c>
      <c r="AW15"/>
      <c r="BF15" s="143"/>
      <c r="BH15" s="143" t="s">
        <v>53</v>
      </c>
      <c r="BI15" s="165">
        <f>0.0000672608</f>
        <v>6.7260800000000005E-5</v>
      </c>
      <c r="BL15" s="1" t="str">
        <f t="shared" si="9"/>
        <v>550-12</v>
      </c>
      <c r="BM15" s="19">
        <f t="shared" si="9"/>
        <v>550</v>
      </c>
      <c r="BN15" s="19">
        <f t="shared" si="9"/>
        <v>12</v>
      </c>
      <c r="BO15" s="19">
        <f>BO14</f>
        <v>3</v>
      </c>
      <c r="BP15" s="20">
        <f t="shared" si="20"/>
        <v>-4.1605352225322374</v>
      </c>
    </row>
    <row r="16" spans="1:68" x14ac:dyDescent="0.45">
      <c r="A16" s="352"/>
      <c r="B16" s="342"/>
      <c r="C16" s="342"/>
      <c r="D16" s="284"/>
      <c r="E16" s="97">
        <v>2</v>
      </c>
      <c r="F16" s="97"/>
      <c r="G16" s="97">
        <v>87</v>
      </c>
      <c r="H16" s="97">
        <v>1</v>
      </c>
      <c r="I16" s="97"/>
      <c r="J16" s="97"/>
      <c r="K16" s="98"/>
      <c r="L16" s="98"/>
      <c r="M16" s="98"/>
      <c r="N16" s="171">
        <f t="shared" si="27"/>
        <v>870</v>
      </c>
      <c r="O16" s="164">
        <f t="shared" si="3"/>
        <v>2.9395192526186187</v>
      </c>
      <c r="P16" s="157">
        <f t="shared" si="18"/>
        <v>-4.9991672202972621</v>
      </c>
      <c r="Q16" s="330"/>
      <c r="R16" s="272"/>
      <c r="S16" s="270"/>
      <c r="T16" s="272"/>
      <c r="U16" s="270"/>
      <c r="V16" s="272"/>
      <c r="X16" s="173">
        <v>2</v>
      </c>
      <c r="Y16" s="200" t="str">
        <f>Y15</f>
        <v>550-12</v>
      </c>
      <c r="Z16" s="173">
        <f t="shared" ref="Z16:AA20" si="30">Z15</f>
        <v>550</v>
      </c>
      <c r="AA16" s="173">
        <f t="shared" si="30"/>
        <v>12</v>
      </c>
      <c r="AB16" s="201">
        <f t="shared" si="28"/>
        <v>900</v>
      </c>
      <c r="AC16" s="202">
        <f t="shared" si="28"/>
        <v>2.9542425094393248</v>
      </c>
      <c r="AD16" s="202">
        <f t="shared" si="28"/>
        <v>-4.984443963476556</v>
      </c>
      <c r="AE16" s="188"/>
      <c r="AF16" s="189"/>
      <c r="AG16" s="190"/>
      <c r="AH16" s="191"/>
      <c r="AK16" s="172" t="str">
        <f>A70</f>
        <v>600-12</v>
      </c>
      <c r="AL16" s="173">
        <f>B70</f>
        <v>600</v>
      </c>
      <c r="AM16" s="173">
        <f>C70</f>
        <v>12</v>
      </c>
      <c r="AN16" s="174">
        <f t="shared" ref="AN16:AS16" si="31">Q70</f>
        <v>5550</v>
      </c>
      <c r="AO16" s="175">
        <f t="shared" si="31"/>
        <v>1009.4552986635912</v>
      </c>
      <c r="AP16" s="176">
        <f t="shared" si="31"/>
        <v>3.7381469720904055</v>
      </c>
      <c r="AQ16" s="177">
        <f t="shared" si="31"/>
        <v>8.0520921991204003E-2</v>
      </c>
      <c r="AR16" s="176">
        <f t="shared" si="31"/>
        <v>-4.2005395008254744</v>
      </c>
      <c r="AS16" s="177">
        <f t="shared" si="31"/>
        <v>8.0520921991204003E-2</v>
      </c>
      <c r="BL16" s="19" t="str">
        <f>'L.innocua 550-&amp;600-12'!AK6</f>
        <v>550-16</v>
      </c>
      <c r="BM16" s="19">
        <f>'L.innocua 550-&amp;600-12'!AL6</f>
        <v>550</v>
      </c>
      <c r="BN16" s="19">
        <f>'L.innocua 550-&amp;600-12'!AM6</f>
        <v>16</v>
      </c>
      <c r="BO16" s="19">
        <v>1</v>
      </c>
      <c r="BP16" s="20">
        <f>'L.innocua Selected TRT'!P27</f>
        <v>-6.6376564772519</v>
      </c>
    </row>
    <row r="17" spans="1:68" x14ac:dyDescent="0.45">
      <c r="A17" s="352"/>
      <c r="B17" s="342"/>
      <c r="C17" s="342"/>
      <c r="D17" s="274">
        <v>2</v>
      </c>
      <c r="E17" s="97">
        <v>1</v>
      </c>
      <c r="F17" s="97"/>
      <c r="G17" s="97">
        <v>82</v>
      </c>
      <c r="H17" s="97">
        <v>12</v>
      </c>
      <c r="I17" s="97"/>
      <c r="J17" s="97"/>
      <c r="K17" s="98"/>
      <c r="L17" s="98"/>
      <c r="M17" s="98"/>
      <c r="N17" s="171">
        <f t="shared" si="27"/>
        <v>820</v>
      </c>
      <c r="O17" s="164">
        <f t="shared" si="3"/>
        <v>2.9138138523837167</v>
      </c>
      <c r="P17" s="164">
        <f t="shared" si="18"/>
        <v>-5.0248726205321645</v>
      </c>
      <c r="Q17" s="330"/>
      <c r="R17" s="272"/>
      <c r="S17" s="270"/>
      <c r="T17" s="272"/>
      <c r="U17" s="270"/>
      <c r="V17" s="272"/>
      <c r="X17" s="173">
        <v>3</v>
      </c>
      <c r="Y17" s="200" t="str">
        <f t="shared" ref="Y17:Y20" si="32">Y16</f>
        <v>550-12</v>
      </c>
      <c r="Z17" s="173">
        <f t="shared" si="30"/>
        <v>550</v>
      </c>
      <c r="AA17" s="173">
        <f t="shared" si="30"/>
        <v>12</v>
      </c>
      <c r="AB17" s="201">
        <f t="shared" si="28"/>
        <v>1500</v>
      </c>
      <c r="AC17" s="202">
        <f t="shared" si="28"/>
        <v>3.1760912590556813</v>
      </c>
      <c r="AD17" s="202">
        <f t="shared" si="28"/>
        <v>-4.7625952138601999</v>
      </c>
      <c r="AE17" s="188"/>
      <c r="AF17" s="189"/>
      <c r="AG17" s="190"/>
      <c r="AH17" s="191"/>
      <c r="AZ17" s="139"/>
      <c r="BL17" s="1" t="str">
        <f>BL16</f>
        <v>550-16</v>
      </c>
      <c r="BM17" s="19">
        <f>BM16</f>
        <v>550</v>
      </c>
      <c r="BN17" s="19">
        <f>BN16</f>
        <v>16</v>
      </c>
      <c r="BO17" s="19">
        <f>BO16</f>
        <v>1</v>
      </c>
      <c r="BP17" s="20">
        <f>'L.innocua Selected TRT'!P28</f>
        <v>-6.2397164685798616</v>
      </c>
    </row>
    <row r="18" spans="1:68" x14ac:dyDescent="0.45">
      <c r="A18" s="352"/>
      <c r="B18" s="342"/>
      <c r="C18" s="342"/>
      <c r="D18" s="320"/>
      <c r="E18" s="97">
        <v>2</v>
      </c>
      <c r="F18" s="97"/>
      <c r="G18" s="97">
        <v>36</v>
      </c>
      <c r="H18" s="97">
        <v>2</v>
      </c>
      <c r="I18" s="97"/>
      <c r="J18" s="97"/>
      <c r="K18" s="98"/>
      <c r="L18" s="98"/>
      <c r="M18" s="98"/>
      <c r="N18" s="171">
        <f t="shared" si="27"/>
        <v>360</v>
      </c>
      <c r="O18" s="164">
        <f t="shared" si="3"/>
        <v>2.5563025007672873</v>
      </c>
      <c r="P18" s="164">
        <f t="shared" si="18"/>
        <v>-5.3823839721485935</v>
      </c>
      <c r="Q18" s="330"/>
      <c r="R18" s="272"/>
      <c r="S18" s="270"/>
      <c r="T18" s="272"/>
      <c r="U18" s="270"/>
      <c r="V18" s="272"/>
      <c r="X18" s="173">
        <v>4</v>
      </c>
      <c r="Y18" s="200" t="str">
        <f t="shared" si="32"/>
        <v>550-12</v>
      </c>
      <c r="Z18" s="173">
        <f t="shared" si="30"/>
        <v>550</v>
      </c>
      <c r="AA18" s="173">
        <f t="shared" si="30"/>
        <v>12</v>
      </c>
      <c r="AB18" s="201">
        <f t="shared" si="28"/>
        <v>1700</v>
      </c>
      <c r="AC18" s="202">
        <f t="shared" si="28"/>
        <v>3.2304489213782741</v>
      </c>
      <c r="AD18" s="202">
        <f t="shared" si="28"/>
        <v>-4.7082375515376071</v>
      </c>
      <c r="AE18" s="188"/>
      <c r="AF18" s="189"/>
      <c r="AG18" s="190"/>
      <c r="AH18" s="191"/>
      <c r="AK18" s="391" t="s">
        <v>76</v>
      </c>
      <c r="AL18" s="391"/>
      <c r="AM18" s="391"/>
      <c r="AN18" s="391"/>
      <c r="AO18" s="391"/>
      <c r="AP18" s="391"/>
      <c r="AQ18" s="391"/>
      <c r="AR18" s="391"/>
      <c r="AS18" s="391"/>
      <c r="AT18" s="203" t="s">
        <v>77</v>
      </c>
      <c r="AZ18" s="139"/>
      <c r="BL18" s="1" t="str">
        <f t="shared" ref="BL18:BN21" si="33">BL17</f>
        <v>550-16</v>
      </c>
      <c r="BM18" s="19">
        <f t="shared" si="33"/>
        <v>550</v>
      </c>
      <c r="BN18" s="19">
        <f t="shared" si="33"/>
        <v>16</v>
      </c>
      <c r="BO18" s="19">
        <v>2</v>
      </c>
      <c r="BP18" s="20">
        <f>'L.innocua Selected TRT'!P29</f>
        <v>-5.8595052268682561</v>
      </c>
    </row>
    <row r="19" spans="1:68" ht="14.65" thickBot="1" x14ac:dyDescent="0.5">
      <c r="A19" s="352"/>
      <c r="B19" s="342"/>
      <c r="C19" s="342"/>
      <c r="D19" s="274">
        <v>3</v>
      </c>
      <c r="E19" s="97">
        <v>1</v>
      </c>
      <c r="F19" s="97"/>
      <c r="G19" s="97">
        <v>24</v>
      </c>
      <c r="H19" s="97">
        <v>19</v>
      </c>
      <c r="I19" s="97"/>
      <c r="J19" s="97"/>
      <c r="K19" s="98"/>
      <c r="L19" s="98"/>
      <c r="M19" s="98"/>
      <c r="N19" s="156">
        <f t="shared" si="27"/>
        <v>240</v>
      </c>
      <c r="O19" s="157">
        <f t="shared" si="3"/>
        <v>2.3802112417116059</v>
      </c>
      <c r="P19" s="164">
        <f t="shared" si="18"/>
        <v>-5.5584752312042749</v>
      </c>
      <c r="Q19" s="330"/>
      <c r="R19" s="272"/>
      <c r="S19" s="270"/>
      <c r="T19" s="272"/>
      <c r="U19" s="270"/>
      <c r="V19" s="272"/>
      <c r="X19" s="173">
        <v>5</v>
      </c>
      <c r="Y19" s="200" t="str">
        <f t="shared" si="32"/>
        <v>550-12</v>
      </c>
      <c r="Z19" s="173">
        <f t="shared" si="30"/>
        <v>550</v>
      </c>
      <c r="AA19" s="173">
        <f t="shared" si="30"/>
        <v>12</v>
      </c>
      <c r="AB19" s="201">
        <f t="shared" si="28"/>
        <v>2300</v>
      </c>
      <c r="AC19" s="202">
        <f t="shared" si="28"/>
        <v>3.3617278360175931</v>
      </c>
      <c r="AD19" s="202">
        <f t="shared" si="28"/>
        <v>-4.5769586368982882</v>
      </c>
      <c r="AE19" s="188"/>
      <c r="AF19" s="189"/>
      <c r="AG19" s="190"/>
      <c r="AH19" s="191"/>
      <c r="AJ19" s="188"/>
      <c r="AK19" s="207" t="str">
        <f>Y3</f>
        <v>550-12</v>
      </c>
      <c r="AL19" s="187">
        <f>Z3</f>
        <v>550</v>
      </c>
      <c r="AM19" s="187">
        <f>AA3</f>
        <v>12</v>
      </c>
      <c r="AN19" s="208">
        <f>AVERAGE(AB3:AB20)</f>
        <v>34055.555555555555</v>
      </c>
      <c r="AO19" s="209">
        <f>_xlfn.STDEV.S(AB3:AB20)</f>
        <v>28095.89089114848</v>
      </c>
      <c r="AP19" s="64">
        <f>AVERAGE(AC3:AC20)</f>
        <v>4.1842948675644891</v>
      </c>
      <c r="AQ19" s="49">
        <f>_xlfn.STDEV.S(AC3:AC20)</f>
        <v>0.74287974178676519</v>
      </c>
      <c r="AR19" s="64">
        <f>AVERAGE(AD3:AD20)</f>
        <v>-3.7543916053513922</v>
      </c>
      <c r="AS19" s="49">
        <f>_xlfn.STDEV.S(AD3:AD20)</f>
        <v>0.74287974178676519</v>
      </c>
      <c r="AT19" s="210">
        <v>18</v>
      </c>
      <c r="AU19" s="211"/>
      <c r="AV19" s="381" t="s">
        <v>40</v>
      </c>
      <c r="AW19" s="381"/>
      <c r="AX19" s="381"/>
      <c r="AY19" s="381"/>
      <c r="BA19" s="381" t="s">
        <v>41</v>
      </c>
      <c r="BB19" s="381"/>
      <c r="BC19" s="381"/>
      <c r="BD19" s="381"/>
      <c r="BL19" s="1" t="str">
        <f t="shared" si="33"/>
        <v>550-16</v>
      </c>
      <c r="BM19" s="19">
        <f t="shared" si="33"/>
        <v>550</v>
      </c>
      <c r="BN19" s="19">
        <f t="shared" si="33"/>
        <v>16</v>
      </c>
      <c r="BO19" s="19">
        <f>BO18</f>
        <v>2</v>
      </c>
      <c r="BP19" s="20">
        <f>'L.innocua Selected TRT'!P30</f>
        <v>-5.984443963476556</v>
      </c>
    </row>
    <row r="20" spans="1:68" ht="14.65" thickBot="1" x14ac:dyDescent="0.5">
      <c r="A20" s="353"/>
      <c r="B20" s="346"/>
      <c r="C20" s="346"/>
      <c r="D20" s="275"/>
      <c r="E20" s="99">
        <v>2</v>
      </c>
      <c r="F20" s="99"/>
      <c r="G20" s="99">
        <v>43</v>
      </c>
      <c r="H20" s="99">
        <v>0</v>
      </c>
      <c r="I20" s="99"/>
      <c r="J20" s="99"/>
      <c r="K20" s="66"/>
      <c r="L20" s="66"/>
      <c r="M20" s="66"/>
      <c r="N20" s="167">
        <f t="shared" si="27"/>
        <v>430</v>
      </c>
      <c r="O20" s="168">
        <f t="shared" si="3"/>
        <v>2.6334684555795866</v>
      </c>
      <c r="P20" s="168">
        <f t="shared" si="18"/>
        <v>-5.3052180173362942</v>
      </c>
      <c r="Q20" s="331"/>
      <c r="R20" s="273"/>
      <c r="S20" s="271"/>
      <c r="T20" s="273"/>
      <c r="U20" s="271"/>
      <c r="V20" s="273"/>
      <c r="X20" s="173">
        <v>6</v>
      </c>
      <c r="Y20" s="200" t="str">
        <f t="shared" si="32"/>
        <v>550-12</v>
      </c>
      <c r="Z20" s="173">
        <f t="shared" si="30"/>
        <v>550</v>
      </c>
      <c r="AA20" s="173">
        <f t="shared" si="30"/>
        <v>12</v>
      </c>
      <c r="AB20" s="201">
        <f t="shared" si="28"/>
        <v>6000</v>
      </c>
      <c r="AC20" s="202">
        <f t="shared" si="28"/>
        <v>3.7781512503836434</v>
      </c>
      <c r="AD20" s="202">
        <f t="shared" si="28"/>
        <v>-4.1605352225322374</v>
      </c>
      <c r="AE20" s="188"/>
      <c r="AF20" s="189"/>
      <c r="AG20" s="190"/>
      <c r="AH20" s="191"/>
      <c r="AJ20" s="189"/>
      <c r="AK20" s="63" t="str">
        <f>AK22</f>
        <v>550-12</v>
      </c>
      <c r="AL20" s="187">
        <f>AL22</f>
        <v>550</v>
      </c>
      <c r="AM20" s="187">
        <f>AM22</f>
        <v>12</v>
      </c>
      <c r="AN20" s="116">
        <f>AVERAGE(AB3:AB8,AB11:AB12,AB14,AB15:AB20)</f>
        <v>25026.666666666668</v>
      </c>
      <c r="AO20" s="209">
        <f>_xlfn.STDEV.S(AB3:AB8,AB11:AB12,AB14,AB15:AB20)</f>
        <v>20832.408360418583</v>
      </c>
      <c r="AP20" s="64">
        <f>AVERAGE(AC3:AC8,AC11:AC12,AC14,AC15:AC20)</f>
        <v>4.04142424321146</v>
      </c>
      <c r="AQ20" s="49">
        <f>_xlfn.STDEV.S(AC3:AC8,AC11:AC12,AC14,AC15:AC20)</f>
        <v>0.734093864173606</v>
      </c>
      <c r="AR20" s="64">
        <f>AVERAGE(AD3:AD8,AD11:AD12,AD14,AD15:AD20)</f>
        <v>-3.8972622297044222</v>
      </c>
      <c r="AS20" s="49">
        <f>_xlfn.STDEV.S(AD3:AD8,AD11:AD12,AD14,AD15:AD20)</f>
        <v>0.73409386417360467</v>
      </c>
      <c r="AT20" s="210">
        <v>15</v>
      </c>
      <c r="AU20" s="212"/>
      <c r="AV20" s="378" t="s">
        <v>44</v>
      </c>
      <c r="AW20" s="392" t="s">
        <v>45</v>
      </c>
      <c r="AX20" s="378" t="s">
        <v>46</v>
      </c>
      <c r="AY20" s="378" t="s">
        <v>47</v>
      </c>
      <c r="BA20" s="378" t="s">
        <v>44</v>
      </c>
      <c r="BB20" s="392" t="s">
        <v>45</v>
      </c>
      <c r="BC20" s="378" t="s">
        <v>46</v>
      </c>
      <c r="BD20" s="378" t="s">
        <v>47</v>
      </c>
      <c r="BL20" s="1" t="str">
        <f t="shared" si="33"/>
        <v>550-16</v>
      </c>
      <c r="BM20" s="19">
        <f t="shared" si="33"/>
        <v>550</v>
      </c>
      <c r="BN20" s="19">
        <f t="shared" si="33"/>
        <v>16</v>
      </c>
      <c r="BO20" s="19">
        <v>3</v>
      </c>
      <c r="BP20" s="20">
        <f>'L.innocua Selected TRT'!P31</f>
        <v>-5.6834139678125748</v>
      </c>
    </row>
    <row r="21" spans="1:68" ht="14.65" thickBot="1" x14ac:dyDescent="0.5">
      <c r="A21" s="376" t="s">
        <v>67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AJ21" s="190"/>
      <c r="AK21" s="63" t="str">
        <f>AK20</f>
        <v>550-12</v>
      </c>
      <c r="AL21" s="187">
        <f t="shared" ref="AL21:AM21" si="34">AL20</f>
        <v>550</v>
      </c>
      <c r="AM21" s="187">
        <f t="shared" si="34"/>
        <v>12</v>
      </c>
      <c r="AN21" s="116">
        <f>AVERAGE(AB3:AB8,AB14,AB15:AB20)</f>
        <v>20292.307692307691</v>
      </c>
      <c r="AO21" s="209">
        <f>_xlfn.STDEV.S(AB3:AB8,AB14,AB15:AB20)</f>
        <v>17974.401313092534</v>
      </c>
      <c r="AP21" s="64">
        <f>AVERAGE(AC3:AC8,AC14,AC15:AC20)</f>
        <v>3.9330030129818803</v>
      </c>
      <c r="AQ21" s="49">
        <f>_xlfn.STDEV.S(AC3:AC8,AC14,AC15:AC20)</f>
        <v>0.73015778186998492</v>
      </c>
      <c r="AR21" s="64">
        <f>AVERAGE(AD3:AD8,AD14,AD15:AD20)</f>
        <v>-4.0056834599340014</v>
      </c>
      <c r="AS21" s="49">
        <f>_xlfn.STDEV.S(AD3:AD8,AD14,AD15:AD20)</f>
        <v>0.73015778186998004</v>
      </c>
      <c r="AT21" s="210">
        <v>13</v>
      </c>
      <c r="AU21" s="212"/>
      <c r="AV21" s="378"/>
      <c r="AW21" s="393"/>
      <c r="AX21" s="378"/>
      <c r="AY21" s="378"/>
      <c r="BA21" s="378"/>
      <c r="BB21" s="393"/>
      <c r="BC21" s="378"/>
      <c r="BD21" s="378"/>
      <c r="BL21" s="1" t="str">
        <f t="shared" si="33"/>
        <v>550-16</v>
      </c>
      <c r="BM21" s="19">
        <f t="shared" si="33"/>
        <v>550</v>
      </c>
      <c r="BN21" s="19">
        <f t="shared" si="33"/>
        <v>16</v>
      </c>
      <c r="BO21" s="19">
        <f>BO20</f>
        <v>3</v>
      </c>
      <c r="BP21" s="20">
        <f>'L.innocua Selected TRT'!P32</f>
        <v>-5.8247431206090443</v>
      </c>
    </row>
    <row r="22" spans="1:68" ht="14.65" thickBot="1" x14ac:dyDescent="0.5">
      <c r="A22" s="276" t="s">
        <v>0</v>
      </c>
      <c r="B22" s="277" t="s">
        <v>1</v>
      </c>
      <c r="C22" s="277"/>
      <c r="D22" s="278" t="s">
        <v>2</v>
      </c>
      <c r="E22" s="278" t="s">
        <v>3</v>
      </c>
      <c r="F22" s="279" t="s">
        <v>4</v>
      </c>
      <c r="G22" s="279"/>
      <c r="H22" s="279"/>
      <c r="I22" s="279"/>
      <c r="J22" s="279"/>
      <c r="K22" s="279"/>
      <c r="L22" s="279"/>
      <c r="M22" s="279"/>
      <c r="N22" s="280" t="s">
        <v>5</v>
      </c>
      <c r="O22" s="280" t="s">
        <v>9</v>
      </c>
      <c r="P22" s="280" t="s">
        <v>6</v>
      </c>
      <c r="Q22" s="244" t="s">
        <v>7</v>
      </c>
      <c r="R22" s="245"/>
      <c r="S22" s="244" t="s">
        <v>38</v>
      </c>
      <c r="T22" s="245"/>
      <c r="U22" s="244" t="s">
        <v>8</v>
      </c>
      <c r="V22" s="248"/>
      <c r="AJ22" s="191"/>
      <c r="AK22" s="63" t="str">
        <f>AK19</f>
        <v>550-12</v>
      </c>
      <c r="AL22" s="187">
        <f>AL19</f>
        <v>550</v>
      </c>
      <c r="AM22" s="187">
        <f>AM19</f>
        <v>12</v>
      </c>
      <c r="AN22" s="116">
        <f>AVERAGE(AB3:AB8,AB15:AB20)</f>
        <v>17983.333333333332</v>
      </c>
      <c r="AO22" s="209">
        <f>_xlfn.STDEV.S(AB3:AB8,AB15:AB20)</f>
        <v>16638.555080039707</v>
      </c>
      <c r="AP22" s="64">
        <f>AVERAGE(AC3:AC8,AC15:AC20)</f>
        <v>3.8706498276157379</v>
      </c>
      <c r="AQ22" s="49">
        <f>_xlfn.STDEV.S(AC3:AC8,AC15:AC20)</f>
        <v>0.72557495446125853</v>
      </c>
      <c r="AR22" s="194">
        <f>AVERAGE(AD3:AD8,AD15:AD20)</f>
        <v>-4.0680366453001442</v>
      </c>
      <c r="AS22" s="195">
        <f>_xlfn.STDEV.S(AD3:AD8,AD15:AD20)</f>
        <v>0.72557495446125853</v>
      </c>
      <c r="AT22" s="213">
        <v>12</v>
      </c>
      <c r="AU22" s="212"/>
      <c r="AV22" s="71">
        <f>$BG$2+($BG$3*$AL19)+($BG$4*$AM19)+($BG$5*$AL19*$AM19)+($BG$6*($AL19^2))+($BG$7*($AM19^2))</f>
        <v>-4.9028</v>
      </c>
      <c r="AW22" s="192">
        <f>$BG$11+($BG$12*$AL22)+($BG$13*$AM22)+($BG$14*($AL22^2))</f>
        <v>-4.6662999999999961</v>
      </c>
      <c r="AX22" s="71">
        <f>$BI$2+($BI$3*$AL19)+($BI$4*$AM19)+($BI$5*$AL19*$AM19)+($BI$6*($AL19^2))+($BI$7*($AM19^2))</f>
        <v>-4.8645004600000021</v>
      </c>
      <c r="AY22" s="71">
        <f>$BI$11+($BI$12*$AL19)+($BI$13*$AM19)+($BI$14*$AL19*$AM19)+($BI$15*($AL19^2))</f>
        <v>-4.8647870000000069</v>
      </c>
      <c r="BA22" s="148">
        <f>ABS(($AR22-AV$22)/$AR22)*100</f>
        <v>20.520054942579456</v>
      </c>
      <c r="BB22" s="193">
        <f>ABS(($AR22-AW$22)/$AR22)*100</f>
        <v>14.70643966275558</v>
      </c>
      <c r="BC22" s="148">
        <f>ABS(($AR22-AX$22)/$AR22)*100</f>
        <v>19.578580139390411</v>
      </c>
      <c r="BD22" s="148">
        <f>ABS(($AR22-AY$22)/$AR22)*100</f>
        <v>19.585623832085158</v>
      </c>
      <c r="BL22" s="1" t="str">
        <f>AK7</f>
        <v>600-8</v>
      </c>
      <c r="BM22" s="19">
        <f t="shared" ref="BM22:BN22" si="35">AL7</f>
        <v>600</v>
      </c>
      <c r="BN22" s="19">
        <f t="shared" si="35"/>
        <v>8</v>
      </c>
      <c r="BO22" s="19">
        <v>1</v>
      </c>
      <c r="BP22" s="20">
        <f>'L.innocua Selected TRT'!P9</f>
        <v>-4.984443963476556</v>
      </c>
    </row>
    <row r="23" spans="1:68" ht="15" customHeight="1" x14ac:dyDescent="0.45">
      <c r="A23" s="276"/>
      <c r="B23" s="3" t="s">
        <v>12</v>
      </c>
      <c r="C23" s="3" t="s">
        <v>13</v>
      </c>
      <c r="D23" s="278"/>
      <c r="E23" s="278"/>
      <c r="F23" s="4">
        <v>0</v>
      </c>
      <c r="G23" s="4">
        <v>1</v>
      </c>
      <c r="H23" s="4">
        <v>2</v>
      </c>
      <c r="I23" s="5">
        <v>3</v>
      </c>
      <c r="J23" s="4">
        <v>4</v>
      </c>
      <c r="K23" s="5">
        <v>5</v>
      </c>
      <c r="L23" s="5">
        <v>6</v>
      </c>
      <c r="M23" s="5">
        <v>7</v>
      </c>
      <c r="N23" s="280"/>
      <c r="O23" s="280"/>
      <c r="P23" s="280"/>
      <c r="Q23" s="246"/>
      <c r="R23" s="247"/>
      <c r="S23" s="246"/>
      <c r="T23" s="247"/>
      <c r="U23" s="246"/>
      <c r="V23" s="249"/>
      <c r="Y23" s="276" t="s">
        <v>0</v>
      </c>
      <c r="Z23" s="277" t="s">
        <v>1</v>
      </c>
      <c r="AA23" s="277"/>
      <c r="AB23" s="280" t="s">
        <v>5</v>
      </c>
      <c r="AC23" s="280" t="s">
        <v>9</v>
      </c>
      <c r="AD23" s="280" t="s">
        <v>6</v>
      </c>
      <c r="AU23" s="212"/>
      <c r="AW23"/>
      <c r="BL23" s="1" t="str">
        <f>BL22</f>
        <v>600-8</v>
      </c>
      <c r="BM23" s="19">
        <f>BM22</f>
        <v>600</v>
      </c>
      <c r="BN23" s="19">
        <f>BN22</f>
        <v>8</v>
      </c>
      <c r="BO23" s="19">
        <f>BO22</f>
        <v>1</v>
      </c>
      <c r="BP23" s="20">
        <f>'L.innocua Selected TRT'!P10</f>
        <v>-4.984443963476556</v>
      </c>
    </row>
    <row r="24" spans="1:68" ht="14.65" thickBot="1" x14ac:dyDescent="0.5">
      <c r="A24" s="374" t="s">
        <v>66</v>
      </c>
      <c r="B24" s="358">
        <v>0</v>
      </c>
      <c r="C24" s="358">
        <v>0</v>
      </c>
      <c r="D24" s="360">
        <v>1</v>
      </c>
      <c r="E24" s="9">
        <v>1</v>
      </c>
      <c r="F24" s="10"/>
      <c r="G24" s="10"/>
      <c r="H24" s="10"/>
      <c r="I24" s="11"/>
      <c r="J24" s="12"/>
      <c r="K24" s="12"/>
      <c r="L24" s="12">
        <v>90</v>
      </c>
      <c r="M24" s="11"/>
      <c r="N24" s="140">
        <f>(L24)*(10^(L$2))</f>
        <v>90000000</v>
      </c>
      <c r="O24" s="141">
        <f>LOG(N24)</f>
        <v>7.9542425094393252</v>
      </c>
      <c r="P24" s="142"/>
      <c r="Q24" s="362">
        <f>AVERAGE(N24:N29)</f>
        <v>94666666.666666672</v>
      </c>
      <c r="R24" s="363">
        <f>_xlfn.STDEV.S(N24:N29)</f>
        <v>6055300.7081949832</v>
      </c>
      <c r="S24" s="389">
        <f>AVERAGE(O24:O29)</f>
        <v>7.9754691320765767</v>
      </c>
      <c r="T24" s="390">
        <f>_xlfn.STDEV.S(O24:O29)</f>
        <v>2.7429115106287594E-2</v>
      </c>
      <c r="U24" s="364"/>
      <c r="V24" s="365"/>
      <c r="Y24" s="276"/>
      <c r="Z24" s="3" t="s">
        <v>12</v>
      </c>
      <c r="AA24" s="3" t="s">
        <v>13</v>
      </c>
      <c r="AB24" s="280"/>
      <c r="AC24" s="280"/>
      <c r="AD24" s="280"/>
      <c r="AE24">
        <v>24</v>
      </c>
      <c r="AF24">
        <v>18</v>
      </c>
      <c r="AG24">
        <v>12</v>
      </c>
      <c r="AJ24" s="204"/>
      <c r="AK24" s="207" t="str">
        <f>Y25</f>
        <v>600-12</v>
      </c>
      <c r="AL24" s="187">
        <f>Z25</f>
        <v>600</v>
      </c>
      <c r="AM24" s="187">
        <f>AA25</f>
        <v>12</v>
      </c>
      <c r="AN24" s="208">
        <f>AVERAGE(AB25:AB48)</f>
        <v>33731.25</v>
      </c>
      <c r="AO24" s="209">
        <f>_xlfn.STDEV.S(AB25:AB48)</f>
        <v>56344.181545406609</v>
      </c>
      <c r="AP24" s="64">
        <f>AVERAGE(AC25:AC48)</f>
        <v>3.4838273936260573</v>
      </c>
      <c r="AQ24" s="49">
        <f>_xlfn.STDEV.S(AC25:AC48)</f>
        <v>1.0946373630760262</v>
      </c>
      <c r="AR24" s="64">
        <f>AVERAGE(AD25:AD48)</f>
        <v>-4.4642367323926981</v>
      </c>
      <c r="AS24" s="49">
        <f>_xlfn.STDEV.S(AD25:AD48)</f>
        <v>1.1047987442919682</v>
      </c>
      <c r="AT24" s="210">
        <v>24</v>
      </c>
      <c r="AV24" s="71">
        <f>$BG$2+($BG$3*$AL24)+($BG$4*$AM24)+($BG$5*$AL24*$AM24)+($BG$6*($AL24^2))+($BG$7*($AM24^2))</f>
        <v>-5.6671999999999949</v>
      </c>
      <c r="AW24" s="192">
        <f>$BG$11+($BG$12*$AL24)+($BG$13*$AM24)+($BG$14*($AL24^2))</f>
        <v>-5.4628000000000085</v>
      </c>
      <c r="AX24" s="71">
        <f>$BI$2+($BI$3*$AL24)+($BI$4*$AM24)+($BI$5*$AL24*$AM24)+($BI$6*($AL24^2))+($BI$7*($AM24^2))</f>
        <v>-5.8971649600000084</v>
      </c>
      <c r="AY24" s="71">
        <f>$BI$11+($BI$12*$AL24)+($BI$13*$AM24)+($BI$14*$AL24*$AM24)+($BI$15*($AL24^2))</f>
        <v>-5.8828400000000052</v>
      </c>
      <c r="BA24" s="148">
        <f>ABS(($AR25-AV$24)/$AR25)*100</f>
        <v>13.153603299757311</v>
      </c>
      <c r="BB24" s="193">
        <f>ABS(($AR25-AW$24)/$AR25)*100</f>
        <v>9.0724703744204813</v>
      </c>
      <c r="BC24" s="148">
        <f>ABS(($AR25-AX$24)/$AR25)*100</f>
        <v>17.745176538161832</v>
      </c>
      <c r="BD24" s="148">
        <f>ABS(($AR25-AY$24)/$AR25)*100</f>
        <v>17.459158603180665</v>
      </c>
      <c r="BL24" s="1" t="str">
        <f t="shared" ref="BL24:BN27" si="36">BL23</f>
        <v>600-8</v>
      </c>
      <c r="BM24" s="19">
        <f t="shared" si="36"/>
        <v>600</v>
      </c>
      <c r="BN24" s="19">
        <f t="shared" si="36"/>
        <v>8</v>
      </c>
      <c r="BO24" s="19">
        <v>2</v>
      </c>
      <c r="BP24" s="20">
        <f>'L.innocua Selected TRT'!P11</f>
        <v>-3.9564152398763124</v>
      </c>
    </row>
    <row r="25" spans="1:68" ht="15" customHeight="1" thickBot="1" x14ac:dyDescent="0.5">
      <c r="A25" s="374"/>
      <c r="B25" s="358"/>
      <c r="C25" s="358"/>
      <c r="D25" s="361"/>
      <c r="E25" s="21">
        <v>2</v>
      </c>
      <c r="F25" s="10"/>
      <c r="G25" s="10"/>
      <c r="H25" s="10"/>
      <c r="I25" s="11"/>
      <c r="J25" s="12"/>
      <c r="K25" s="12"/>
      <c r="L25" s="12">
        <v>89</v>
      </c>
      <c r="M25" s="11"/>
      <c r="N25" s="140">
        <f t="shared" ref="N25:N28" si="37">(L25)*(10^(L$2))</f>
        <v>89000000</v>
      </c>
      <c r="O25" s="141">
        <f t="shared" ref="O25:O35" si="38">LOG(N25)</f>
        <v>7.9493900066449124</v>
      </c>
      <c r="P25" s="142"/>
      <c r="Q25" s="298"/>
      <c r="R25" s="300"/>
      <c r="S25" s="369"/>
      <c r="T25" s="371"/>
      <c r="U25" s="302"/>
      <c r="V25" s="304"/>
      <c r="X25" s="19">
        <v>1</v>
      </c>
      <c r="Y25" s="1" t="str">
        <f>A15</f>
        <v>600-12</v>
      </c>
      <c r="Z25" s="19">
        <f>B15</f>
        <v>600</v>
      </c>
      <c r="AA25" s="19">
        <f>C15</f>
        <v>12</v>
      </c>
      <c r="AB25" s="181">
        <f t="shared" ref="AB25:AD30" si="39">N15</f>
        <v>960</v>
      </c>
      <c r="AC25" s="20">
        <f t="shared" si="39"/>
        <v>2.9822712330395684</v>
      </c>
      <c r="AD25" s="20">
        <f t="shared" si="39"/>
        <v>-4.9564152398763124</v>
      </c>
      <c r="AE25" s="204"/>
      <c r="AF25" s="205"/>
      <c r="AG25" s="206"/>
      <c r="AJ25" s="205"/>
      <c r="AK25" s="63" t="str">
        <f>AK24</f>
        <v>600-12</v>
      </c>
      <c r="AL25" s="187">
        <f t="shared" ref="AL25:AM26" si="40">AL24</f>
        <v>600</v>
      </c>
      <c r="AM25" s="187">
        <f t="shared" si="40"/>
        <v>12</v>
      </c>
      <c r="AN25" s="116">
        <f>AVERAGE(AB25:AB36,AB43:AB48)</f>
        <v>2130.5555555555557</v>
      </c>
      <c r="AO25" s="209">
        <f>_xlfn.STDEV.S(AB25:AB36,AB43:AB48)</f>
        <v>2558.0656115906436</v>
      </c>
      <c r="AP25" s="64">
        <f>AVERAGE(AC25:AC36,AC43:AC48)</f>
        <v>2.9427768138689778</v>
      </c>
      <c r="AQ25" s="49">
        <f>_xlfn.STDEV.S(AC25:AC36,AC43:AC48)</f>
        <v>0.61702011535897727</v>
      </c>
      <c r="AR25" s="194">
        <f>AVERAGE(AD25:AD36,AD43:AD48)</f>
        <v>-5.0084131965174015</v>
      </c>
      <c r="AS25" s="195">
        <f>_xlfn.STDEV.S(AD25:AD36,AD43:AD48)</f>
        <v>0.62974896501479904</v>
      </c>
      <c r="AT25" s="213">
        <v>18</v>
      </c>
      <c r="AW25"/>
      <c r="BL25" s="1" t="str">
        <f t="shared" si="36"/>
        <v>600-8</v>
      </c>
      <c r="BM25" s="19">
        <f t="shared" si="36"/>
        <v>600</v>
      </c>
      <c r="BN25" s="19">
        <f t="shared" si="36"/>
        <v>8</v>
      </c>
      <c r="BO25" s="19">
        <f>BO24</f>
        <v>2</v>
      </c>
      <c r="BP25" s="20">
        <f>'L.innocua Selected TRT'!P12</f>
        <v>-4.0636252095241812</v>
      </c>
    </row>
    <row r="26" spans="1:68" x14ac:dyDescent="0.45">
      <c r="A26" s="374"/>
      <c r="B26" s="358"/>
      <c r="C26" s="358"/>
      <c r="D26" s="350">
        <v>2</v>
      </c>
      <c r="E26" s="21">
        <v>1</v>
      </c>
      <c r="F26" s="10"/>
      <c r="G26" s="10"/>
      <c r="H26" s="10"/>
      <c r="I26" s="11"/>
      <c r="J26" s="12"/>
      <c r="K26" s="12"/>
      <c r="L26" s="12">
        <v>96</v>
      </c>
      <c r="M26" s="11"/>
      <c r="N26" s="140">
        <f t="shared" si="37"/>
        <v>96000000</v>
      </c>
      <c r="O26" s="141">
        <f t="shared" si="38"/>
        <v>7.982271233039568</v>
      </c>
      <c r="P26" s="142"/>
      <c r="Q26" s="298"/>
      <c r="R26" s="300"/>
      <c r="S26" s="369"/>
      <c r="T26" s="371"/>
      <c r="U26" s="302"/>
      <c r="V26" s="304"/>
      <c r="X26" s="19">
        <v>2</v>
      </c>
      <c r="Y26" s="1" t="str">
        <f>Y25</f>
        <v>600-12</v>
      </c>
      <c r="Z26" s="19">
        <f t="shared" ref="Z26:AA30" si="41">Z25</f>
        <v>600</v>
      </c>
      <c r="AA26" s="19">
        <f t="shared" si="41"/>
        <v>12</v>
      </c>
      <c r="AB26" s="181">
        <f t="shared" si="39"/>
        <v>870</v>
      </c>
      <c r="AC26" s="20">
        <f t="shared" si="39"/>
        <v>2.9395192526186187</v>
      </c>
      <c r="AD26" s="20">
        <f t="shared" si="39"/>
        <v>-4.9991672202972621</v>
      </c>
      <c r="AE26" s="204"/>
      <c r="AF26" s="205"/>
      <c r="AG26" s="206"/>
      <c r="AJ26" s="206"/>
      <c r="AK26" s="63" t="str">
        <f>AK25</f>
        <v>600-12</v>
      </c>
      <c r="AL26" s="187">
        <f t="shared" si="40"/>
        <v>600</v>
      </c>
      <c r="AM26" s="187">
        <f t="shared" si="40"/>
        <v>12</v>
      </c>
      <c r="AN26" s="116">
        <f>AVERAGE(AB25:AB36)</f>
        <v>420.83333333333331</v>
      </c>
      <c r="AO26" s="209">
        <f>_xlfn.STDEV.S(AB25:AB36)</f>
        <v>288.33245752187884</v>
      </c>
      <c r="AP26" s="64">
        <f>AVERAGE(AC25:AC36)</f>
        <v>2.5450917347582642</v>
      </c>
      <c r="AQ26" s="49">
        <f>_xlfn.STDEV.S(AC25:AC36)</f>
        <v>0.26045304849698003</v>
      </c>
      <c r="AR26" s="64">
        <f>AVERAGE(AD25:AD36)</f>
        <v>-5.4123500443633645</v>
      </c>
      <c r="AS26" s="49">
        <f>_xlfn.STDEV.S(AD25:AD36)</f>
        <v>0.2756095119454221</v>
      </c>
      <c r="AT26" s="210">
        <v>12</v>
      </c>
      <c r="AW26"/>
      <c r="BA26" s="148"/>
      <c r="BB26" s="148"/>
      <c r="BC26" s="148"/>
      <c r="BD26" s="148"/>
      <c r="BL26" s="1" t="str">
        <f t="shared" si="36"/>
        <v>600-8</v>
      </c>
      <c r="BM26" s="19">
        <f t="shared" si="36"/>
        <v>600</v>
      </c>
      <c r="BN26" s="19">
        <f t="shared" si="36"/>
        <v>8</v>
      </c>
      <c r="BO26" s="19">
        <v>3</v>
      </c>
      <c r="BP26" s="20">
        <f>'L.innocua Selected TRT'!P13</f>
        <v>-3.9796450805947874</v>
      </c>
    </row>
    <row r="27" spans="1:68" ht="15.75" customHeight="1" x14ac:dyDescent="0.45">
      <c r="A27" s="374"/>
      <c r="B27" s="358"/>
      <c r="C27" s="358"/>
      <c r="D27" s="373"/>
      <c r="E27" s="21">
        <v>2</v>
      </c>
      <c r="F27" s="10"/>
      <c r="G27" s="10"/>
      <c r="H27" s="10"/>
      <c r="I27" s="11"/>
      <c r="J27" s="12"/>
      <c r="K27" s="12"/>
      <c r="L27" s="12">
        <v>104</v>
      </c>
      <c r="M27" s="11"/>
      <c r="N27" s="140">
        <f t="shared" si="37"/>
        <v>104000000</v>
      </c>
      <c r="O27" s="141">
        <f t="shared" si="38"/>
        <v>8.0170333392987807</v>
      </c>
      <c r="P27" s="142"/>
      <c r="Q27" s="298"/>
      <c r="R27" s="300"/>
      <c r="S27" s="369"/>
      <c r="T27" s="371"/>
      <c r="U27" s="302"/>
      <c r="V27" s="304"/>
      <c r="X27" s="19">
        <v>3</v>
      </c>
      <c r="Y27" s="1" t="str">
        <f t="shared" ref="Y27:Y30" si="42">Y26</f>
        <v>600-12</v>
      </c>
      <c r="Z27" s="19">
        <f t="shared" si="41"/>
        <v>600</v>
      </c>
      <c r="AA27" s="19">
        <f t="shared" si="41"/>
        <v>12</v>
      </c>
      <c r="AB27" s="181">
        <f t="shared" si="39"/>
        <v>820</v>
      </c>
      <c r="AC27" s="20">
        <f t="shared" si="39"/>
        <v>2.9138138523837167</v>
      </c>
      <c r="AD27" s="20">
        <f t="shared" si="39"/>
        <v>-5.0248726205321645</v>
      </c>
      <c r="AE27" s="204"/>
      <c r="AF27" s="205"/>
      <c r="AG27" s="206"/>
      <c r="BL27" s="1" t="str">
        <f t="shared" si="36"/>
        <v>600-8</v>
      </c>
      <c r="BM27" s="19">
        <f t="shared" si="36"/>
        <v>600</v>
      </c>
      <c r="BN27" s="19">
        <f t="shared" si="36"/>
        <v>8</v>
      </c>
      <c r="BO27" s="19">
        <f>BO26</f>
        <v>3</v>
      </c>
      <c r="BP27" s="20">
        <f>'L.innocua Selected TRT'!P14</f>
        <v>-3.989296466270968</v>
      </c>
    </row>
    <row r="28" spans="1:68" x14ac:dyDescent="0.45">
      <c r="A28" s="374"/>
      <c r="B28" s="358"/>
      <c r="C28" s="358"/>
      <c r="D28" s="350">
        <v>3</v>
      </c>
      <c r="E28" s="21">
        <v>1</v>
      </c>
      <c r="F28" s="10"/>
      <c r="G28" s="10"/>
      <c r="H28" s="10"/>
      <c r="I28" s="11"/>
      <c r="J28" s="12"/>
      <c r="K28" s="12"/>
      <c r="L28" s="12">
        <v>90</v>
      </c>
      <c r="M28" s="11"/>
      <c r="N28" s="140">
        <f t="shared" si="37"/>
        <v>90000000</v>
      </c>
      <c r="O28" s="141">
        <f t="shared" si="38"/>
        <v>7.9542425094393252</v>
      </c>
      <c r="P28" s="142"/>
      <c r="Q28" s="298"/>
      <c r="R28" s="300"/>
      <c r="S28" s="369"/>
      <c r="T28" s="371"/>
      <c r="U28" s="302"/>
      <c r="V28" s="304"/>
      <c r="X28" s="19">
        <v>4</v>
      </c>
      <c r="Y28" s="1" t="str">
        <f t="shared" si="42"/>
        <v>600-12</v>
      </c>
      <c r="Z28" s="19">
        <f t="shared" si="41"/>
        <v>600</v>
      </c>
      <c r="AA28" s="19">
        <f t="shared" si="41"/>
        <v>12</v>
      </c>
      <c r="AB28" s="181">
        <f t="shared" si="39"/>
        <v>360</v>
      </c>
      <c r="AC28" s="20">
        <f t="shared" si="39"/>
        <v>2.5563025007672873</v>
      </c>
      <c r="AD28" s="20">
        <f t="shared" si="39"/>
        <v>-5.3823839721485935</v>
      </c>
      <c r="AE28" s="204"/>
      <c r="AF28" s="205"/>
      <c r="AG28" s="206"/>
      <c r="AN28" s="116"/>
      <c r="AO28" s="209"/>
      <c r="AP28" s="64"/>
      <c r="AQ28" s="49"/>
      <c r="AR28" s="64"/>
      <c r="AS28" s="49"/>
      <c r="BL28" s="1" t="str">
        <f>AK25</f>
        <v>600-12</v>
      </c>
      <c r="BM28" s="19">
        <f>AL25</f>
        <v>600</v>
      </c>
      <c r="BN28" s="19">
        <f>AM25</f>
        <v>12</v>
      </c>
      <c r="BO28" s="19">
        <v>1</v>
      </c>
      <c r="BP28" s="71">
        <f>AD25</f>
        <v>-4.9564152398763124</v>
      </c>
    </row>
    <row r="29" spans="1:68" ht="15" customHeight="1" thickBot="1" x14ac:dyDescent="0.5">
      <c r="A29" s="375"/>
      <c r="B29" s="359"/>
      <c r="C29" s="359"/>
      <c r="D29" s="297"/>
      <c r="E29" s="22">
        <v>2</v>
      </c>
      <c r="F29" s="23"/>
      <c r="G29" s="23"/>
      <c r="H29" s="23"/>
      <c r="I29" s="24"/>
      <c r="J29" s="25"/>
      <c r="K29" s="25"/>
      <c r="L29" s="25">
        <v>99</v>
      </c>
      <c r="M29" s="24"/>
      <c r="N29" s="149">
        <f>(L29)*(10^(L$2))</f>
        <v>99000000</v>
      </c>
      <c r="O29" s="150">
        <f t="shared" si="38"/>
        <v>7.9956351945975497</v>
      </c>
      <c r="P29" s="151"/>
      <c r="Q29" s="299"/>
      <c r="R29" s="301"/>
      <c r="S29" s="386"/>
      <c r="T29" s="388"/>
      <c r="U29" s="303"/>
      <c r="V29" s="305"/>
      <c r="X29" s="19">
        <v>5</v>
      </c>
      <c r="Y29" s="1" t="str">
        <f t="shared" si="42"/>
        <v>600-12</v>
      </c>
      <c r="Z29" s="19">
        <f t="shared" si="41"/>
        <v>600</v>
      </c>
      <c r="AA29" s="19">
        <f t="shared" si="41"/>
        <v>12</v>
      </c>
      <c r="AB29" s="181">
        <f t="shared" si="39"/>
        <v>240</v>
      </c>
      <c r="AC29" s="20">
        <f t="shared" si="39"/>
        <v>2.3802112417116059</v>
      </c>
      <c r="AD29" s="20">
        <f t="shared" si="39"/>
        <v>-5.5584752312042749</v>
      </c>
      <c r="AE29" s="204"/>
      <c r="AF29" s="205"/>
      <c r="AG29" s="206"/>
      <c r="BL29" s="1" t="str">
        <f>BL28</f>
        <v>600-12</v>
      </c>
      <c r="BM29" s="19">
        <f>BM28</f>
        <v>600</v>
      </c>
      <c r="BN29" s="19">
        <f>BN28</f>
        <v>12</v>
      </c>
      <c r="BO29" s="19">
        <f>BO28</f>
        <v>1</v>
      </c>
      <c r="BP29" s="71">
        <f t="shared" ref="BP29:BP39" si="43">AD26</f>
        <v>-4.9991672202972621</v>
      </c>
    </row>
    <row r="30" spans="1:68" ht="14.65" thickTop="1" x14ac:dyDescent="0.45">
      <c r="A30" s="377" t="str">
        <f t="shared" ref="A30" si="44">CONCATENATE(B30,"-",C30)</f>
        <v>600-12</v>
      </c>
      <c r="B30" s="345">
        <v>600</v>
      </c>
      <c r="C30" s="345">
        <v>12</v>
      </c>
      <c r="D30" s="309">
        <v>1</v>
      </c>
      <c r="E30" s="101">
        <v>1</v>
      </c>
      <c r="F30" s="170"/>
      <c r="G30" s="170">
        <v>25</v>
      </c>
      <c r="H30" s="170">
        <v>1</v>
      </c>
      <c r="I30" s="170"/>
      <c r="J30" s="170"/>
      <c r="K30" s="45"/>
      <c r="L30" s="45"/>
      <c r="M30" s="45"/>
      <c r="N30" s="171">
        <f t="shared" ref="N30:N35" si="45">(G30)*(10^(G$2))</f>
        <v>250</v>
      </c>
      <c r="O30" s="164">
        <f t="shared" si="38"/>
        <v>2.3979400086720375</v>
      </c>
      <c r="P30" s="157">
        <f t="shared" ref="P30:P35" si="46">LOG10(N30/Q$24)</f>
        <v>-5.5782570766553379</v>
      </c>
      <c r="Q30" s="329">
        <f>AVERAGE(N30:N35)</f>
        <v>228.33333333333334</v>
      </c>
      <c r="R30" s="367">
        <f>_xlfn.STDEV.S(N30:N35)</f>
        <v>27.868739954771236</v>
      </c>
      <c r="S30" s="270">
        <f>AVERAGE(O30:O35)</f>
        <v>2.3559190468331312</v>
      </c>
      <c r="T30" s="272">
        <f>_xlfn.STDEV.S(O30:O35)</f>
        <v>5.234343590181037E-2</v>
      </c>
      <c r="U30" s="366">
        <f>AVERAGE(P30:P35)</f>
        <v>-5.6202780384942441</v>
      </c>
      <c r="V30" s="367">
        <f>_xlfn.STDEV.S(P30:P35)</f>
        <v>5.2343435901810474E-2</v>
      </c>
      <c r="X30" s="19">
        <v>6</v>
      </c>
      <c r="Y30" s="1" t="str">
        <f t="shared" si="42"/>
        <v>600-12</v>
      </c>
      <c r="Z30" s="19">
        <f t="shared" si="41"/>
        <v>600</v>
      </c>
      <c r="AA30" s="19">
        <f t="shared" si="41"/>
        <v>12</v>
      </c>
      <c r="AB30" s="181">
        <f t="shared" si="39"/>
        <v>430</v>
      </c>
      <c r="AC30" s="20">
        <f t="shared" si="39"/>
        <v>2.6334684555795866</v>
      </c>
      <c r="AD30" s="20">
        <f t="shared" si="39"/>
        <v>-5.3052180173362942</v>
      </c>
      <c r="AE30" s="204"/>
      <c r="AF30" s="205"/>
      <c r="AG30" s="206"/>
      <c r="BL30" s="1" t="str">
        <f t="shared" ref="BL30:BN45" si="47">BL29</f>
        <v>600-12</v>
      </c>
      <c r="BM30" s="19">
        <f t="shared" si="47"/>
        <v>600</v>
      </c>
      <c r="BN30" s="19">
        <f t="shared" si="47"/>
        <v>12</v>
      </c>
      <c r="BO30" s="19">
        <v>2</v>
      </c>
      <c r="BP30" s="71">
        <f t="shared" si="43"/>
        <v>-5.0248726205321645</v>
      </c>
    </row>
    <row r="31" spans="1:68" x14ac:dyDescent="0.45">
      <c r="A31" s="352"/>
      <c r="B31" s="342"/>
      <c r="C31" s="342"/>
      <c r="D31" s="284"/>
      <c r="E31" s="97">
        <v>2</v>
      </c>
      <c r="F31" s="97"/>
      <c r="G31" s="97">
        <v>23</v>
      </c>
      <c r="H31" s="97">
        <v>2</v>
      </c>
      <c r="I31" s="97"/>
      <c r="J31" s="97"/>
      <c r="K31" s="98"/>
      <c r="L31" s="98"/>
      <c r="M31" s="98"/>
      <c r="N31" s="171">
        <f t="shared" si="45"/>
        <v>230</v>
      </c>
      <c r="O31" s="164">
        <f t="shared" si="38"/>
        <v>2.3617278360175931</v>
      </c>
      <c r="P31" s="157">
        <f t="shared" si="46"/>
        <v>-5.6144692493097823</v>
      </c>
      <c r="Q31" s="330"/>
      <c r="R31" s="272"/>
      <c r="S31" s="270"/>
      <c r="T31" s="272"/>
      <c r="U31" s="270"/>
      <c r="V31" s="272"/>
      <c r="X31" s="214">
        <v>1</v>
      </c>
      <c r="Y31" s="215" t="str">
        <f>A30</f>
        <v>600-12</v>
      </c>
      <c r="Z31" s="214">
        <f>B30</f>
        <v>600</v>
      </c>
      <c r="AA31" s="214">
        <f>C30</f>
        <v>12</v>
      </c>
      <c r="AB31" s="216">
        <f t="shared" ref="AB31:AD36" si="48">N30</f>
        <v>250</v>
      </c>
      <c r="AC31" s="217">
        <f t="shared" si="48"/>
        <v>2.3979400086720375</v>
      </c>
      <c r="AD31" s="217">
        <f t="shared" si="48"/>
        <v>-5.5782570766553379</v>
      </c>
      <c r="AE31" s="204"/>
      <c r="AF31" s="205"/>
      <c r="AG31" s="206"/>
      <c r="BL31" s="1" t="str">
        <f t="shared" si="47"/>
        <v>600-12</v>
      </c>
      <c r="BM31" s="19">
        <f t="shared" si="47"/>
        <v>600</v>
      </c>
      <c r="BN31" s="19">
        <f t="shared" si="47"/>
        <v>12</v>
      </c>
      <c r="BO31" s="19">
        <f>BO30</f>
        <v>2</v>
      </c>
      <c r="BP31" s="71">
        <f t="shared" si="43"/>
        <v>-5.3823839721485935</v>
      </c>
    </row>
    <row r="32" spans="1:68" x14ac:dyDescent="0.45">
      <c r="A32" s="352"/>
      <c r="B32" s="342"/>
      <c r="C32" s="342"/>
      <c r="D32" s="274">
        <v>2</v>
      </c>
      <c r="E32" s="97">
        <v>1</v>
      </c>
      <c r="F32" s="97"/>
      <c r="G32" s="97">
        <v>22</v>
      </c>
      <c r="H32" s="97">
        <v>4</v>
      </c>
      <c r="I32" s="97"/>
      <c r="J32" s="97"/>
      <c r="K32" s="98"/>
      <c r="L32" s="98"/>
      <c r="M32" s="98"/>
      <c r="N32" s="171">
        <f t="shared" si="45"/>
        <v>220</v>
      </c>
      <c r="O32" s="164">
        <f t="shared" si="38"/>
        <v>2.3424226808222062</v>
      </c>
      <c r="P32" s="164">
        <f t="shared" si="46"/>
        <v>-5.6337744045051688</v>
      </c>
      <c r="Q32" s="330"/>
      <c r="R32" s="272"/>
      <c r="S32" s="270"/>
      <c r="T32" s="272"/>
      <c r="U32" s="270"/>
      <c r="V32" s="272"/>
      <c r="X32" s="214">
        <v>2</v>
      </c>
      <c r="Y32" s="215" t="str">
        <f>Y31</f>
        <v>600-12</v>
      </c>
      <c r="Z32" s="214">
        <f t="shared" ref="Z32:AA36" si="49">Z31</f>
        <v>600</v>
      </c>
      <c r="AA32" s="214">
        <f t="shared" si="49"/>
        <v>12</v>
      </c>
      <c r="AB32" s="216">
        <f t="shared" si="48"/>
        <v>230</v>
      </c>
      <c r="AC32" s="217">
        <f t="shared" si="48"/>
        <v>2.3617278360175931</v>
      </c>
      <c r="AD32" s="217">
        <f t="shared" si="48"/>
        <v>-5.6144692493097823</v>
      </c>
      <c r="AE32" s="204"/>
      <c r="AF32" s="205"/>
      <c r="AG32" s="206"/>
      <c r="BL32" s="1" t="str">
        <f t="shared" si="47"/>
        <v>600-12</v>
      </c>
      <c r="BM32" s="19">
        <f t="shared" si="47"/>
        <v>600</v>
      </c>
      <c r="BN32" s="19">
        <f t="shared" si="47"/>
        <v>12</v>
      </c>
      <c r="BO32" s="19">
        <v>3</v>
      </c>
      <c r="BP32" s="71">
        <f t="shared" si="43"/>
        <v>-5.5584752312042749</v>
      </c>
    </row>
    <row r="33" spans="1:68" x14ac:dyDescent="0.45">
      <c r="A33" s="352"/>
      <c r="B33" s="342"/>
      <c r="C33" s="342"/>
      <c r="D33" s="320"/>
      <c r="E33" s="97">
        <v>2</v>
      </c>
      <c r="F33" s="97"/>
      <c r="G33" s="97">
        <v>20</v>
      </c>
      <c r="H33" s="97">
        <v>6</v>
      </c>
      <c r="I33" s="97"/>
      <c r="J33" s="97"/>
      <c r="K33" s="98"/>
      <c r="L33" s="98"/>
      <c r="M33" s="98"/>
      <c r="N33" s="171">
        <f t="shared" si="45"/>
        <v>200</v>
      </c>
      <c r="O33" s="164">
        <f t="shared" si="38"/>
        <v>2.3010299956639813</v>
      </c>
      <c r="P33" s="164">
        <f t="shared" si="46"/>
        <v>-5.6751670896633941</v>
      </c>
      <c r="Q33" s="330"/>
      <c r="R33" s="272"/>
      <c r="S33" s="270"/>
      <c r="T33" s="272"/>
      <c r="U33" s="270"/>
      <c r="V33" s="272"/>
      <c r="X33" s="214">
        <v>3</v>
      </c>
      <c r="Y33" s="215" t="str">
        <f t="shared" ref="Y33:Y36" si="50">Y32</f>
        <v>600-12</v>
      </c>
      <c r="Z33" s="214">
        <f t="shared" si="49"/>
        <v>600</v>
      </c>
      <c r="AA33" s="214">
        <f t="shared" si="49"/>
        <v>12</v>
      </c>
      <c r="AB33" s="216">
        <f t="shared" si="48"/>
        <v>220</v>
      </c>
      <c r="AC33" s="217">
        <f t="shared" si="48"/>
        <v>2.3424226808222062</v>
      </c>
      <c r="AD33" s="217">
        <f t="shared" si="48"/>
        <v>-5.6337744045051688</v>
      </c>
      <c r="AE33" s="204"/>
      <c r="AF33" s="205"/>
      <c r="AG33" s="206"/>
      <c r="AW33"/>
      <c r="BL33" s="1" t="str">
        <f t="shared" si="47"/>
        <v>600-12</v>
      </c>
      <c r="BM33" s="19">
        <f t="shared" si="47"/>
        <v>600</v>
      </c>
      <c r="BN33" s="19">
        <f t="shared" si="47"/>
        <v>12</v>
      </c>
      <c r="BO33" s="19">
        <f>BO32</f>
        <v>3</v>
      </c>
      <c r="BP33" s="71">
        <f t="shared" si="43"/>
        <v>-5.3052180173362942</v>
      </c>
    </row>
    <row r="34" spans="1:68" ht="15" customHeight="1" x14ac:dyDescent="0.45">
      <c r="A34" s="352"/>
      <c r="B34" s="342"/>
      <c r="C34" s="342"/>
      <c r="D34" s="274">
        <v>3</v>
      </c>
      <c r="E34" s="97">
        <v>1</v>
      </c>
      <c r="F34" s="97"/>
      <c r="G34" s="97">
        <v>27</v>
      </c>
      <c r="H34" s="97">
        <v>3</v>
      </c>
      <c r="I34" s="97"/>
      <c r="J34" s="97"/>
      <c r="K34" s="98"/>
      <c r="L34" s="98"/>
      <c r="M34" s="98"/>
      <c r="N34" s="156">
        <f t="shared" si="45"/>
        <v>270</v>
      </c>
      <c r="O34" s="157">
        <f t="shared" si="38"/>
        <v>2.4313637641589874</v>
      </c>
      <c r="P34" s="164">
        <f t="shared" si="46"/>
        <v>-5.5448333211683876</v>
      </c>
      <c r="Q34" s="330"/>
      <c r="R34" s="272"/>
      <c r="S34" s="270"/>
      <c r="T34" s="272"/>
      <c r="U34" s="270"/>
      <c r="V34" s="272"/>
      <c r="X34" s="214">
        <v>4</v>
      </c>
      <c r="Y34" s="215" t="str">
        <f t="shared" si="50"/>
        <v>600-12</v>
      </c>
      <c r="Z34" s="214">
        <f t="shared" si="49"/>
        <v>600</v>
      </c>
      <c r="AA34" s="214">
        <f t="shared" si="49"/>
        <v>12</v>
      </c>
      <c r="AB34" s="216">
        <f t="shared" si="48"/>
        <v>200</v>
      </c>
      <c r="AC34" s="217">
        <f t="shared" si="48"/>
        <v>2.3010299956639813</v>
      </c>
      <c r="AD34" s="217">
        <f t="shared" si="48"/>
        <v>-5.6751670896633941</v>
      </c>
      <c r="AE34" s="204"/>
      <c r="AF34" s="205"/>
      <c r="AG34" s="206"/>
      <c r="BL34" s="1" t="str">
        <f t="shared" si="47"/>
        <v>600-12</v>
      </c>
      <c r="BM34" s="19">
        <f t="shared" si="47"/>
        <v>600</v>
      </c>
      <c r="BN34" s="19">
        <f t="shared" si="47"/>
        <v>12</v>
      </c>
      <c r="BO34" s="19">
        <v>1</v>
      </c>
      <c r="BP34" s="71">
        <f t="shared" si="43"/>
        <v>-5.5782570766553379</v>
      </c>
    </row>
    <row r="35" spans="1:68" ht="14.65" thickBot="1" x14ac:dyDescent="0.5">
      <c r="A35" s="353"/>
      <c r="B35" s="346"/>
      <c r="C35" s="346"/>
      <c r="D35" s="275"/>
      <c r="E35" s="99">
        <v>2</v>
      </c>
      <c r="F35" s="99"/>
      <c r="G35" s="99">
        <v>20</v>
      </c>
      <c r="H35" s="99">
        <v>8</v>
      </c>
      <c r="I35" s="99"/>
      <c r="J35" s="99"/>
      <c r="K35" s="66"/>
      <c r="L35" s="66"/>
      <c r="M35" s="66"/>
      <c r="N35" s="167">
        <f t="shared" si="45"/>
        <v>200</v>
      </c>
      <c r="O35" s="168">
        <f t="shared" si="38"/>
        <v>2.3010299956639813</v>
      </c>
      <c r="P35" s="168">
        <f t="shared" si="46"/>
        <v>-5.6751670896633941</v>
      </c>
      <c r="Q35" s="331"/>
      <c r="R35" s="273"/>
      <c r="S35" s="271"/>
      <c r="T35" s="273"/>
      <c r="U35" s="271"/>
      <c r="V35" s="273"/>
      <c r="X35" s="214">
        <v>5</v>
      </c>
      <c r="Y35" s="215" t="str">
        <f t="shared" si="50"/>
        <v>600-12</v>
      </c>
      <c r="Z35" s="214">
        <f t="shared" si="49"/>
        <v>600</v>
      </c>
      <c r="AA35" s="214">
        <f t="shared" si="49"/>
        <v>12</v>
      </c>
      <c r="AB35" s="216">
        <f t="shared" si="48"/>
        <v>270</v>
      </c>
      <c r="AC35" s="217">
        <f t="shared" si="48"/>
        <v>2.4313637641589874</v>
      </c>
      <c r="AD35" s="217">
        <f t="shared" si="48"/>
        <v>-5.5448333211683876</v>
      </c>
      <c r="AE35" s="204"/>
      <c r="AF35" s="205"/>
      <c r="AG35" s="206"/>
      <c r="BL35" s="1" t="str">
        <f t="shared" si="47"/>
        <v>600-12</v>
      </c>
      <c r="BM35" s="19">
        <f t="shared" si="47"/>
        <v>600</v>
      </c>
      <c r="BN35" s="19">
        <f t="shared" si="47"/>
        <v>12</v>
      </c>
      <c r="BO35" s="19">
        <f>BO34</f>
        <v>1</v>
      </c>
      <c r="BP35" s="71">
        <f t="shared" si="43"/>
        <v>-5.6144692493097823</v>
      </c>
    </row>
    <row r="36" spans="1:68" x14ac:dyDescent="0.45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1"/>
      <c r="L36" s="181"/>
      <c r="M36" s="181"/>
      <c r="N36" s="182"/>
      <c r="O36" s="183"/>
      <c r="P36" s="183"/>
      <c r="Q36" s="184"/>
      <c r="R36" s="185"/>
      <c r="S36" s="186"/>
      <c r="T36" s="185"/>
      <c r="U36" s="186"/>
      <c r="V36" s="185"/>
      <c r="X36" s="214">
        <v>6</v>
      </c>
      <c r="Y36" s="215" t="str">
        <f t="shared" si="50"/>
        <v>600-12</v>
      </c>
      <c r="Z36" s="214">
        <f t="shared" si="49"/>
        <v>600</v>
      </c>
      <c r="AA36" s="214">
        <f t="shared" si="49"/>
        <v>12</v>
      </c>
      <c r="AB36" s="216">
        <f t="shared" si="48"/>
        <v>200</v>
      </c>
      <c r="AC36" s="217">
        <f t="shared" si="48"/>
        <v>2.3010299956639813</v>
      </c>
      <c r="AD36" s="217">
        <f t="shared" si="48"/>
        <v>-5.6751670896633941</v>
      </c>
      <c r="AE36" s="204"/>
      <c r="AF36" s="205"/>
      <c r="AG36" s="206"/>
      <c r="AK36" s="118"/>
      <c r="BL36" s="1" t="str">
        <f t="shared" si="47"/>
        <v>600-12</v>
      </c>
      <c r="BM36" s="19">
        <f t="shared" si="47"/>
        <v>600</v>
      </c>
      <c r="BN36" s="19">
        <f t="shared" si="47"/>
        <v>12</v>
      </c>
      <c r="BO36" s="19">
        <v>2</v>
      </c>
      <c r="BP36" s="71">
        <f t="shared" si="43"/>
        <v>-5.6337744045051688</v>
      </c>
    </row>
    <row r="37" spans="1:68" ht="15" customHeight="1" x14ac:dyDescent="0.45">
      <c r="A37" s="376" t="s">
        <v>71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X37" s="218">
        <v>1</v>
      </c>
      <c r="Y37" s="219" t="str">
        <f>A52</f>
        <v>600-12</v>
      </c>
      <c r="Z37" s="218">
        <f>B52</f>
        <v>600</v>
      </c>
      <c r="AA37" s="218">
        <f>C52</f>
        <v>12</v>
      </c>
      <c r="AB37" s="220">
        <f t="shared" ref="AB37:AD42" si="51">N52</f>
        <v>128000</v>
      </c>
      <c r="AC37" s="221">
        <f t="shared" si="51"/>
        <v>5.1072099696478688</v>
      </c>
      <c r="AD37" s="221">
        <f t="shared" si="51"/>
        <v>-2.8314765032680125</v>
      </c>
      <c r="AE37" s="204"/>
      <c r="AK37" s="118"/>
      <c r="BL37" s="1" t="str">
        <f t="shared" si="47"/>
        <v>600-12</v>
      </c>
      <c r="BM37" s="19">
        <f t="shared" si="47"/>
        <v>600</v>
      </c>
      <c r="BN37" s="19">
        <f t="shared" si="47"/>
        <v>12</v>
      </c>
      <c r="BO37" s="19">
        <f>BO36</f>
        <v>2</v>
      </c>
      <c r="BP37" s="71">
        <f t="shared" si="43"/>
        <v>-5.6751670896633941</v>
      </c>
    </row>
    <row r="38" spans="1:68" x14ac:dyDescent="0.45">
      <c r="A38" s="276" t="s">
        <v>0</v>
      </c>
      <c r="B38" s="277" t="s">
        <v>1</v>
      </c>
      <c r="C38" s="277"/>
      <c r="D38" s="278" t="s">
        <v>2</v>
      </c>
      <c r="E38" s="278" t="s">
        <v>3</v>
      </c>
      <c r="F38" s="279" t="s">
        <v>4</v>
      </c>
      <c r="G38" s="279"/>
      <c r="H38" s="279"/>
      <c r="I38" s="279"/>
      <c r="J38" s="279"/>
      <c r="K38" s="279"/>
      <c r="L38" s="279"/>
      <c r="M38" s="279"/>
      <c r="N38" s="280" t="s">
        <v>5</v>
      </c>
      <c r="O38" s="280" t="s">
        <v>9</v>
      </c>
      <c r="P38" s="280" t="s">
        <v>6</v>
      </c>
      <c r="Q38" s="244" t="s">
        <v>7</v>
      </c>
      <c r="R38" s="245"/>
      <c r="S38" s="244" t="s">
        <v>38</v>
      </c>
      <c r="T38" s="245"/>
      <c r="U38" s="244" t="s">
        <v>8</v>
      </c>
      <c r="V38" s="245"/>
      <c r="X38" s="218">
        <v>2</v>
      </c>
      <c r="Y38" s="219" t="str">
        <f>Y37</f>
        <v>600-12</v>
      </c>
      <c r="Z38" s="218">
        <f t="shared" ref="Z38:AA42" si="52">Z37</f>
        <v>600</v>
      </c>
      <c r="AA38" s="218">
        <f t="shared" si="52"/>
        <v>12</v>
      </c>
      <c r="AB38" s="220">
        <f t="shared" si="51"/>
        <v>124800</v>
      </c>
      <c r="AC38" s="221">
        <f t="shared" si="51"/>
        <v>5.0962145853464049</v>
      </c>
      <c r="AD38" s="221">
        <f t="shared" si="51"/>
        <v>-2.8424718875694754</v>
      </c>
      <c r="AE38" s="204"/>
      <c r="AK38" s="118"/>
      <c r="BL38" s="1" t="str">
        <f t="shared" si="47"/>
        <v>600-12</v>
      </c>
      <c r="BM38" s="19">
        <f t="shared" si="47"/>
        <v>600</v>
      </c>
      <c r="BN38" s="19">
        <f t="shared" si="47"/>
        <v>12</v>
      </c>
      <c r="BO38" s="19">
        <v>3</v>
      </c>
      <c r="BP38" s="71">
        <f t="shared" si="43"/>
        <v>-5.5448333211683876</v>
      </c>
    </row>
    <row r="39" spans="1:68" x14ac:dyDescent="0.45">
      <c r="A39" s="276"/>
      <c r="B39" s="3" t="s">
        <v>12</v>
      </c>
      <c r="C39" s="3" t="s">
        <v>13</v>
      </c>
      <c r="D39" s="278"/>
      <c r="E39" s="278"/>
      <c r="F39" s="4">
        <v>0</v>
      </c>
      <c r="G39" s="4">
        <v>1</v>
      </c>
      <c r="H39" s="4">
        <v>2</v>
      </c>
      <c r="I39" s="5">
        <v>3</v>
      </c>
      <c r="J39" s="4">
        <v>4</v>
      </c>
      <c r="K39" s="5">
        <v>5</v>
      </c>
      <c r="L39" s="5">
        <v>6</v>
      </c>
      <c r="M39" s="5">
        <v>7</v>
      </c>
      <c r="N39" s="280"/>
      <c r="O39" s="280"/>
      <c r="P39" s="280"/>
      <c r="Q39" s="246"/>
      <c r="R39" s="247"/>
      <c r="S39" s="246"/>
      <c r="T39" s="247"/>
      <c r="U39" s="246"/>
      <c r="V39" s="247"/>
      <c r="X39" s="218">
        <v>3</v>
      </c>
      <c r="Y39" s="219" t="str">
        <f t="shared" ref="Y39:Y42" si="53">Y38</f>
        <v>600-12</v>
      </c>
      <c r="Z39" s="218">
        <f t="shared" si="52"/>
        <v>600</v>
      </c>
      <c r="AA39" s="218">
        <f t="shared" si="52"/>
        <v>12</v>
      </c>
      <c r="AB39" s="220">
        <f t="shared" si="51"/>
        <v>156000</v>
      </c>
      <c r="AC39" s="221">
        <f t="shared" si="51"/>
        <v>5.1931245983544612</v>
      </c>
      <c r="AD39" s="221">
        <f t="shared" si="51"/>
        <v>-2.7455618745614192</v>
      </c>
      <c r="AE39" s="204"/>
      <c r="AK39" s="118"/>
      <c r="BL39" s="1" t="str">
        <f t="shared" si="47"/>
        <v>600-12</v>
      </c>
      <c r="BM39" s="19">
        <f t="shared" si="47"/>
        <v>600</v>
      </c>
      <c r="BN39" s="19">
        <f t="shared" si="47"/>
        <v>12</v>
      </c>
      <c r="BO39" s="19">
        <f>BO38</f>
        <v>3</v>
      </c>
      <c r="BP39" s="71">
        <f t="shared" si="43"/>
        <v>-5.6751670896633941</v>
      </c>
    </row>
    <row r="40" spans="1:68" x14ac:dyDescent="0.45">
      <c r="A40" s="374" t="s">
        <v>68</v>
      </c>
      <c r="B40" s="358">
        <v>0</v>
      </c>
      <c r="C40" s="358">
        <v>0</v>
      </c>
      <c r="D40" s="360">
        <v>1</v>
      </c>
      <c r="E40" s="9">
        <v>1</v>
      </c>
      <c r="F40" s="12"/>
      <c r="G40" s="12"/>
      <c r="H40" s="12"/>
      <c r="I40" s="13"/>
      <c r="J40" s="12"/>
      <c r="K40" s="12"/>
      <c r="L40" s="12">
        <v>9</v>
      </c>
      <c r="M40" s="13">
        <v>1</v>
      </c>
      <c r="N40" s="140">
        <f>(L40)*(10^(L$2))</f>
        <v>9000000</v>
      </c>
      <c r="O40" s="141">
        <f>LOG(N40)</f>
        <v>6.9542425094393252</v>
      </c>
      <c r="P40" s="142"/>
      <c r="Q40" s="362">
        <f>AVERAGE(N40:N45)</f>
        <v>10666666.666666666</v>
      </c>
      <c r="R40" s="363">
        <f>_xlfn.STDEV.S(N40:N45)</f>
        <v>1966384.1605003523</v>
      </c>
      <c r="S40" s="389">
        <f>AVERAGE(O40:O45)</f>
        <v>7.0222990501007523</v>
      </c>
      <c r="T40" s="390">
        <f>_xlfn.STDEV.S(O40:O45)</f>
        <v>7.5930339929807134E-2</v>
      </c>
      <c r="U40" s="364"/>
      <c r="V40" s="365"/>
      <c r="X40" s="218">
        <v>4</v>
      </c>
      <c r="Y40" s="219" t="str">
        <f t="shared" si="53"/>
        <v>600-12</v>
      </c>
      <c r="Z40" s="218">
        <f t="shared" si="52"/>
        <v>600</v>
      </c>
      <c r="AA40" s="218">
        <f t="shared" si="52"/>
        <v>12</v>
      </c>
      <c r="AB40" s="220">
        <f t="shared" si="51"/>
        <v>126000</v>
      </c>
      <c r="AC40" s="221">
        <f t="shared" si="51"/>
        <v>5.1003705451175625</v>
      </c>
      <c r="AD40" s="221">
        <f t="shared" si="51"/>
        <v>-2.8383159277983179</v>
      </c>
      <c r="AE40" s="204"/>
      <c r="AK40" s="118"/>
      <c r="BL40" s="1" t="str">
        <f t="shared" si="47"/>
        <v>600-12</v>
      </c>
      <c r="BM40" s="19">
        <f t="shared" si="47"/>
        <v>600</v>
      </c>
      <c r="BN40" s="19">
        <f t="shared" si="47"/>
        <v>12</v>
      </c>
      <c r="BO40" s="19">
        <v>1</v>
      </c>
      <c r="BP40" s="71">
        <f>AD43</f>
        <v>-4.2854739591405373</v>
      </c>
    </row>
    <row r="41" spans="1:68" x14ac:dyDescent="0.45">
      <c r="A41" s="374"/>
      <c r="B41" s="358"/>
      <c r="C41" s="358"/>
      <c r="D41" s="361"/>
      <c r="E41" s="21">
        <v>2</v>
      </c>
      <c r="F41" s="12"/>
      <c r="G41" s="12"/>
      <c r="H41" s="12"/>
      <c r="I41" s="13"/>
      <c r="J41" s="12"/>
      <c r="K41" s="12"/>
      <c r="L41" s="12">
        <v>12</v>
      </c>
      <c r="M41" s="13">
        <v>3</v>
      </c>
      <c r="N41" s="140">
        <f t="shared" ref="N41:N44" si="54">(L41)*(10^(L$2))</f>
        <v>12000000</v>
      </c>
      <c r="O41" s="141">
        <f t="shared" ref="O41:O68" si="55">LOG(N41)</f>
        <v>7.0791812460476251</v>
      </c>
      <c r="P41" s="142"/>
      <c r="Q41" s="298"/>
      <c r="R41" s="300"/>
      <c r="S41" s="369"/>
      <c r="T41" s="371"/>
      <c r="U41" s="302"/>
      <c r="V41" s="304"/>
      <c r="X41" s="218">
        <v>5</v>
      </c>
      <c r="Y41" s="219" t="str">
        <f t="shared" si="53"/>
        <v>600-12</v>
      </c>
      <c r="Z41" s="218">
        <f t="shared" si="52"/>
        <v>600</v>
      </c>
      <c r="AA41" s="218">
        <f t="shared" si="52"/>
        <v>12</v>
      </c>
      <c r="AB41" s="220">
        <f t="shared" si="51"/>
        <v>115200</v>
      </c>
      <c r="AC41" s="221">
        <f t="shared" si="51"/>
        <v>5.0614524790871931</v>
      </c>
      <c r="AD41" s="221">
        <f t="shared" si="51"/>
        <v>-2.8772339938286877</v>
      </c>
      <c r="AE41" s="204"/>
      <c r="AK41" s="118"/>
      <c r="BL41" s="1" t="str">
        <f t="shared" si="47"/>
        <v>600-12</v>
      </c>
      <c r="BM41" s="19">
        <f t="shared" si="47"/>
        <v>600</v>
      </c>
      <c r="BN41" s="19">
        <f t="shared" si="47"/>
        <v>12</v>
      </c>
      <c r="BO41" s="19">
        <f>BO40</f>
        <v>1</v>
      </c>
      <c r="BP41" s="71">
        <f t="shared" ref="BP41:BP45" si="56">AD44</f>
        <v>-4.1462947834176269</v>
      </c>
    </row>
    <row r="42" spans="1:68" x14ac:dyDescent="0.45">
      <c r="A42" s="374"/>
      <c r="B42" s="358"/>
      <c r="C42" s="358"/>
      <c r="D42" s="350">
        <v>2</v>
      </c>
      <c r="E42" s="21">
        <v>1</v>
      </c>
      <c r="F42" s="12"/>
      <c r="G42" s="12"/>
      <c r="H42" s="12"/>
      <c r="I42" s="13"/>
      <c r="J42" s="12"/>
      <c r="K42" s="12"/>
      <c r="L42" s="12">
        <v>10</v>
      </c>
      <c r="M42" s="13">
        <v>2</v>
      </c>
      <c r="N42" s="140">
        <f t="shared" si="54"/>
        <v>10000000</v>
      </c>
      <c r="O42" s="141">
        <f t="shared" si="55"/>
        <v>7</v>
      </c>
      <c r="P42" s="142"/>
      <c r="Q42" s="298"/>
      <c r="R42" s="300"/>
      <c r="S42" s="369"/>
      <c r="T42" s="371"/>
      <c r="U42" s="302"/>
      <c r="V42" s="304"/>
      <c r="X42" s="218">
        <v>6</v>
      </c>
      <c r="Y42" s="219" t="str">
        <f t="shared" si="53"/>
        <v>600-12</v>
      </c>
      <c r="Z42" s="218">
        <f t="shared" si="52"/>
        <v>600</v>
      </c>
      <c r="AA42" s="218">
        <f t="shared" si="52"/>
        <v>12</v>
      </c>
      <c r="AB42" s="220">
        <f t="shared" si="51"/>
        <v>121200</v>
      </c>
      <c r="AC42" s="221">
        <f t="shared" si="51"/>
        <v>5.0835026198302673</v>
      </c>
      <c r="AD42" s="221">
        <f t="shared" si="51"/>
        <v>-2.8551838530856135</v>
      </c>
      <c r="AE42" s="204"/>
      <c r="BL42" s="1" t="str">
        <f t="shared" si="47"/>
        <v>600-12</v>
      </c>
      <c r="BM42" s="19">
        <f t="shared" si="47"/>
        <v>600</v>
      </c>
      <c r="BN42" s="19">
        <f t="shared" si="47"/>
        <v>12</v>
      </c>
      <c r="BO42" s="19">
        <v>2</v>
      </c>
      <c r="BP42" s="71">
        <f t="shared" si="56"/>
        <v>-4.1126116702150544</v>
      </c>
    </row>
    <row r="43" spans="1:68" x14ac:dyDescent="0.45">
      <c r="A43" s="374"/>
      <c r="B43" s="358"/>
      <c r="C43" s="358"/>
      <c r="D43" s="373"/>
      <c r="E43" s="21">
        <v>2</v>
      </c>
      <c r="F43" s="12"/>
      <c r="G43" s="12"/>
      <c r="H43" s="12"/>
      <c r="I43" s="13"/>
      <c r="J43" s="12"/>
      <c r="K43" s="12"/>
      <c r="L43" s="12">
        <v>9</v>
      </c>
      <c r="M43" s="13">
        <v>1</v>
      </c>
      <c r="N43" s="140">
        <f t="shared" si="54"/>
        <v>9000000</v>
      </c>
      <c r="O43" s="141">
        <f t="shared" si="55"/>
        <v>6.9542425094393252</v>
      </c>
      <c r="P43" s="142"/>
      <c r="Q43" s="298"/>
      <c r="R43" s="300"/>
      <c r="S43" s="369"/>
      <c r="T43" s="371"/>
      <c r="U43" s="302"/>
      <c r="V43" s="304"/>
      <c r="X43" s="173">
        <v>1</v>
      </c>
      <c r="Y43" s="200" t="str">
        <f>A70</f>
        <v>600-12</v>
      </c>
      <c r="Z43" s="173">
        <f>B70</f>
        <v>600</v>
      </c>
      <c r="AA43" s="173">
        <f>C70</f>
        <v>12</v>
      </c>
      <c r="AB43" s="201">
        <f t="shared" ref="AB43:AD48" si="57">N70</f>
        <v>4500</v>
      </c>
      <c r="AC43" s="202">
        <f t="shared" si="57"/>
        <v>3.6532125137753435</v>
      </c>
      <c r="AD43" s="202">
        <f t="shared" si="57"/>
        <v>-4.2854739591405373</v>
      </c>
      <c r="AE43" s="204"/>
      <c r="AF43" s="205"/>
      <c r="BL43" s="1" t="str">
        <f t="shared" si="47"/>
        <v>600-12</v>
      </c>
      <c r="BM43" s="19">
        <f t="shared" si="47"/>
        <v>600</v>
      </c>
      <c r="BN43" s="19">
        <f t="shared" si="47"/>
        <v>12</v>
      </c>
      <c r="BO43" s="19">
        <f>BO42</f>
        <v>2</v>
      </c>
      <c r="BP43" s="71">
        <f t="shared" si="56"/>
        <v>-4.2311162968179445</v>
      </c>
    </row>
    <row r="44" spans="1:68" x14ac:dyDescent="0.45">
      <c r="A44" s="374"/>
      <c r="B44" s="358"/>
      <c r="C44" s="358"/>
      <c r="D44" s="350">
        <v>3</v>
      </c>
      <c r="E44" s="21">
        <v>1</v>
      </c>
      <c r="F44" s="12"/>
      <c r="G44" s="12"/>
      <c r="H44" s="12"/>
      <c r="I44" s="13"/>
      <c r="J44" s="12"/>
      <c r="K44" s="12"/>
      <c r="L44" s="12">
        <v>14</v>
      </c>
      <c r="M44" s="13">
        <v>0</v>
      </c>
      <c r="N44" s="140">
        <f t="shared" si="54"/>
        <v>14000000</v>
      </c>
      <c r="O44" s="141">
        <f t="shared" si="55"/>
        <v>7.1461280356782382</v>
      </c>
      <c r="P44" s="142"/>
      <c r="Q44" s="298"/>
      <c r="R44" s="300"/>
      <c r="S44" s="369"/>
      <c r="T44" s="371"/>
      <c r="U44" s="302"/>
      <c r="V44" s="304"/>
      <c r="X44" s="173">
        <v>2</v>
      </c>
      <c r="Y44" s="200" t="str">
        <f>Y43</f>
        <v>600-12</v>
      </c>
      <c r="Z44" s="173">
        <f t="shared" ref="Z44:AA48" si="58">Z43</f>
        <v>600</v>
      </c>
      <c r="AA44" s="173">
        <f t="shared" si="58"/>
        <v>12</v>
      </c>
      <c r="AB44" s="201">
        <f t="shared" si="57"/>
        <v>6200</v>
      </c>
      <c r="AC44" s="202">
        <f t="shared" si="57"/>
        <v>3.7923916894982539</v>
      </c>
      <c r="AD44" s="202">
        <f t="shared" si="57"/>
        <v>-4.1462947834176269</v>
      </c>
      <c r="AE44" s="204"/>
      <c r="AF44" s="205"/>
      <c r="BL44" s="1" t="str">
        <f t="shared" si="47"/>
        <v>600-12</v>
      </c>
      <c r="BM44" s="19">
        <f t="shared" si="47"/>
        <v>600</v>
      </c>
      <c r="BN44" s="19">
        <f t="shared" si="47"/>
        <v>12</v>
      </c>
      <c r="BO44" s="19">
        <v>3</v>
      </c>
      <c r="BP44" s="71">
        <f t="shared" si="56"/>
        <v>-4.1325064989319937</v>
      </c>
    </row>
    <row r="45" spans="1:68" ht="14.65" thickBot="1" x14ac:dyDescent="0.5">
      <c r="A45" s="375"/>
      <c r="B45" s="359"/>
      <c r="C45" s="359"/>
      <c r="D45" s="297"/>
      <c r="E45" s="22">
        <v>2</v>
      </c>
      <c r="F45" s="25"/>
      <c r="G45" s="25"/>
      <c r="H45" s="25"/>
      <c r="I45" s="26"/>
      <c r="J45" s="25"/>
      <c r="K45" s="25"/>
      <c r="L45" s="25">
        <v>10</v>
      </c>
      <c r="M45" s="26">
        <v>1</v>
      </c>
      <c r="N45" s="149">
        <f>(L45)*(10^(L$2))</f>
        <v>10000000</v>
      </c>
      <c r="O45" s="150">
        <f t="shared" si="55"/>
        <v>7</v>
      </c>
      <c r="P45" s="151"/>
      <c r="Q45" s="299"/>
      <c r="R45" s="301"/>
      <c r="S45" s="386"/>
      <c r="T45" s="388"/>
      <c r="U45" s="303"/>
      <c r="V45" s="305"/>
      <c r="X45" s="173">
        <v>3</v>
      </c>
      <c r="Y45" s="200" t="str">
        <f t="shared" ref="Y45:Y48" si="59">Y44</f>
        <v>600-12</v>
      </c>
      <c r="Z45" s="173">
        <f t="shared" si="58"/>
        <v>600</v>
      </c>
      <c r="AA45" s="173">
        <f t="shared" si="58"/>
        <v>12</v>
      </c>
      <c r="AB45" s="201">
        <f t="shared" si="57"/>
        <v>6700</v>
      </c>
      <c r="AC45" s="202">
        <f t="shared" si="57"/>
        <v>3.8260748027008264</v>
      </c>
      <c r="AD45" s="202">
        <f t="shared" si="57"/>
        <v>-4.1126116702150544</v>
      </c>
      <c r="AE45" s="204"/>
      <c r="AF45" s="205"/>
      <c r="BL45" s="1" t="str">
        <f t="shared" si="47"/>
        <v>600-12</v>
      </c>
      <c r="BM45" s="19">
        <f t="shared" si="47"/>
        <v>600</v>
      </c>
      <c r="BN45" s="19">
        <f t="shared" si="47"/>
        <v>12</v>
      </c>
      <c r="BO45" s="19">
        <f>BO44</f>
        <v>3</v>
      </c>
      <c r="BP45" s="71">
        <f t="shared" si="56"/>
        <v>-4.2952337964296934</v>
      </c>
    </row>
    <row r="46" spans="1:68" ht="14.65" thickTop="1" x14ac:dyDescent="0.45">
      <c r="A46" s="351" t="str">
        <f t="shared" ref="A46" si="60">CONCATENATE(B46,"-",C46)</f>
        <v>550-12</v>
      </c>
      <c r="B46" s="354">
        <v>550</v>
      </c>
      <c r="C46" s="354">
        <v>12</v>
      </c>
      <c r="D46" s="317">
        <v>1</v>
      </c>
      <c r="E46" s="95">
        <v>1</v>
      </c>
      <c r="F46" s="152"/>
      <c r="G46" s="152"/>
      <c r="H46" s="152">
        <v>812</v>
      </c>
      <c r="I46" s="152"/>
      <c r="J46" s="152"/>
      <c r="K46" s="34"/>
      <c r="L46" s="34"/>
      <c r="M46" s="34"/>
      <c r="N46" s="34">
        <f t="shared" ref="N46:N57" si="61">(H46)*(10^(H$2))</f>
        <v>81200</v>
      </c>
      <c r="O46" s="154">
        <f t="shared" si="55"/>
        <v>4.9095560292411751</v>
      </c>
      <c r="P46" s="154">
        <f t="shared" ref="P46:P57" si="62">LOG10(N46/Q$3)</f>
        <v>-3.0291304436747057</v>
      </c>
      <c r="Q46" s="335">
        <f>AVERAGE(N46:N51)</f>
        <v>66200</v>
      </c>
      <c r="R46" s="314">
        <f>_xlfn.STDEV.S(N46:N51)</f>
        <v>14661.514246489003</v>
      </c>
      <c r="S46" s="313">
        <f>AVERAGE(O46:O51)</f>
        <v>4.8115849474619923</v>
      </c>
      <c r="T46" s="314">
        <f>_xlfn.STDEV.S(O46:O51)</f>
        <v>9.9308130458282559E-2</v>
      </c>
      <c r="U46" s="313">
        <f>AVERAGE(P46:P51)</f>
        <v>-3.1271015254538881</v>
      </c>
      <c r="V46" s="314">
        <f>_xlfn.STDEV.S(P46:P51)</f>
        <v>9.9308130458282823E-2</v>
      </c>
      <c r="X46" s="173">
        <v>4</v>
      </c>
      <c r="Y46" s="200" t="str">
        <f t="shared" si="59"/>
        <v>600-12</v>
      </c>
      <c r="Z46" s="173">
        <f t="shared" si="58"/>
        <v>600</v>
      </c>
      <c r="AA46" s="173">
        <f t="shared" si="58"/>
        <v>12</v>
      </c>
      <c r="AB46" s="201">
        <f t="shared" si="57"/>
        <v>5100</v>
      </c>
      <c r="AC46" s="202">
        <f t="shared" si="57"/>
        <v>3.7075701760979363</v>
      </c>
      <c r="AD46" s="202">
        <f t="shared" si="57"/>
        <v>-4.2311162968179445</v>
      </c>
      <c r="AE46" s="204"/>
      <c r="AF46" s="205"/>
    </row>
    <row r="47" spans="1:68" x14ac:dyDescent="0.45">
      <c r="A47" s="352"/>
      <c r="B47" s="342"/>
      <c r="C47" s="342"/>
      <c r="D47" s="284"/>
      <c r="E47" s="97">
        <v>2</v>
      </c>
      <c r="F47" s="97"/>
      <c r="G47" s="97"/>
      <c r="H47" s="97">
        <v>776</v>
      </c>
      <c r="I47" s="97"/>
      <c r="J47" s="97"/>
      <c r="K47" s="98"/>
      <c r="L47" s="98"/>
      <c r="M47" s="98"/>
      <c r="N47" s="98">
        <f t="shared" si="61"/>
        <v>77600</v>
      </c>
      <c r="O47" s="164">
        <f t="shared" si="55"/>
        <v>4.8898617212581881</v>
      </c>
      <c r="P47" s="157">
        <f t="shared" si="62"/>
        <v>-3.0488247516576923</v>
      </c>
      <c r="Q47" s="330"/>
      <c r="R47" s="272"/>
      <c r="S47" s="270"/>
      <c r="T47" s="272"/>
      <c r="U47" s="270"/>
      <c r="V47" s="272"/>
      <c r="X47" s="173">
        <v>5</v>
      </c>
      <c r="Y47" s="200" t="str">
        <f t="shared" si="59"/>
        <v>600-12</v>
      </c>
      <c r="Z47" s="173">
        <f t="shared" si="58"/>
        <v>600</v>
      </c>
      <c r="AA47" s="173">
        <f t="shared" si="58"/>
        <v>12</v>
      </c>
      <c r="AB47" s="201">
        <f t="shared" si="57"/>
        <v>6400</v>
      </c>
      <c r="AC47" s="202">
        <f t="shared" si="57"/>
        <v>3.8061799739838871</v>
      </c>
      <c r="AD47" s="202">
        <f t="shared" si="57"/>
        <v>-4.1325064989319937</v>
      </c>
      <c r="AE47" s="204"/>
      <c r="AF47" s="205"/>
    </row>
    <row r="48" spans="1:68" x14ac:dyDescent="0.45">
      <c r="A48" s="352"/>
      <c r="B48" s="342"/>
      <c r="C48" s="342"/>
      <c r="D48" s="274">
        <v>2</v>
      </c>
      <c r="E48" s="97">
        <v>1</v>
      </c>
      <c r="F48" s="97"/>
      <c r="G48" s="97"/>
      <c r="H48" s="97">
        <v>532</v>
      </c>
      <c r="I48" s="97"/>
      <c r="J48" s="97"/>
      <c r="K48" s="98"/>
      <c r="L48" s="98"/>
      <c r="M48" s="98"/>
      <c r="N48" s="98">
        <f t="shared" si="61"/>
        <v>53200</v>
      </c>
      <c r="O48" s="164">
        <f t="shared" si="55"/>
        <v>4.7259116322950483</v>
      </c>
      <c r="P48" s="164">
        <f t="shared" si="62"/>
        <v>-3.2127748406208325</v>
      </c>
      <c r="Q48" s="330"/>
      <c r="R48" s="272"/>
      <c r="S48" s="270"/>
      <c r="T48" s="272"/>
      <c r="U48" s="270"/>
      <c r="V48" s="272"/>
      <c r="X48" s="173">
        <v>6</v>
      </c>
      <c r="Y48" s="200" t="str">
        <f t="shared" si="59"/>
        <v>600-12</v>
      </c>
      <c r="Z48" s="173">
        <f t="shared" si="58"/>
        <v>600</v>
      </c>
      <c r="AA48" s="173">
        <f t="shared" si="58"/>
        <v>12</v>
      </c>
      <c r="AB48" s="201">
        <f t="shared" si="57"/>
        <v>4400</v>
      </c>
      <c r="AC48" s="202">
        <f t="shared" si="57"/>
        <v>3.6434526764861874</v>
      </c>
      <c r="AD48" s="202">
        <f t="shared" si="57"/>
        <v>-4.2952337964296934</v>
      </c>
      <c r="AE48" s="204"/>
      <c r="AF48" s="205"/>
    </row>
    <row r="49" spans="1:36" x14ac:dyDescent="0.45">
      <c r="A49" s="352"/>
      <c r="B49" s="342"/>
      <c r="C49" s="342"/>
      <c r="D49" s="320"/>
      <c r="E49" s="97">
        <v>2</v>
      </c>
      <c r="F49" s="97"/>
      <c r="G49" s="97"/>
      <c r="H49" s="97">
        <v>584</v>
      </c>
      <c r="I49" s="97"/>
      <c r="J49" s="97"/>
      <c r="K49" s="98"/>
      <c r="L49" s="98"/>
      <c r="M49" s="98"/>
      <c r="N49" s="98">
        <f t="shared" si="61"/>
        <v>58400</v>
      </c>
      <c r="O49" s="164">
        <f t="shared" si="55"/>
        <v>4.7664128471123997</v>
      </c>
      <c r="P49" s="164">
        <f t="shared" si="62"/>
        <v>-3.1722736258034812</v>
      </c>
      <c r="Q49" s="330"/>
      <c r="R49" s="272"/>
      <c r="S49" s="270"/>
      <c r="T49" s="272"/>
      <c r="U49" s="270"/>
      <c r="V49" s="272"/>
    </row>
    <row r="50" spans="1:36" x14ac:dyDescent="0.45">
      <c r="A50" s="352"/>
      <c r="B50" s="342"/>
      <c r="C50" s="342"/>
      <c r="D50" s="274">
        <v>3</v>
      </c>
      <c r="E50" s="97">
        <v>1</v>
      </c>
      <c r="F50" s="97"/>
      <c r="G50" s="97"/>
      <c r="H50" s="97">
        <v>788</v>
      </c>
      <c r="I50" s="97"/>
      <c r="J50" s="97"/>
      <c r="K50" s="98"/>
      <c r="L50" s="98"/>
      <c r="M50" s="98"/>
      <c r="N50" s="45">
        <f t="shared" si="61"/>
        <v>78800</v>
      </c>
      <c r="O50" s="157">
        <f t="shared" si="55"/>
        <v>4.896526217489555</v>
      </c>
      <c r="P50" s="164">
        <f t="shared" si="62"/>
        <v>-3.0421602554263254</v>
      </c>
      <c r="Q50" s="330"/>
      <c r="R50" s="272"/>
      <c r="S50" s="270"/>
      <c r="T50" s="272"/>
      <c r="U50" s="270"/>
      <c r="V50" s="272"/>
    </row>
    <row r="51" spans="1:36" ht="14.65" thickBot="1" x14ac:dyDescent="0.5">
      <c r="A51" s="353"/>
      <c r="B51" s="346"/>
      <c r="C51" s="346"/>
      <c r="D51" s="275"/>
      <c r="E51" s="99">
        <v>2</v>
      </c>
      <c r="F51" s="99"/>
      <c r="G51" s="99"/>
      <c r="H51" s="99">
        <v>480</v>
      </c>
      <c r="I51" s="99"/>
      <c r="J51" s="99"/>
      <c r="K51" s="66"/>
      <c r="L51" s="66"/>
      <c r="M51" s="66"/>
      <c r="N51" s="66">
        <f t="shared" si="61"/>
        <v>48000</v>
      </c>
      <c r="O51" s="168">
        <f t="shared" si="55"/>
        <v>4.6812412373755876</v>
      </c>
      <c r="P51" s="168">
        <f t="shared" si="62"/>
        <v>-3.2574452355402936</v>
      </c>
      <c r="Q51" s="331"/>
      <c r="R51" s="273"/>
      <c r="S51" s="271"/>
      <c r="T51" s="273"/>
      <c r="U51" s="271"/>
      <c r="V51" s="273"/>
    </row>
    <row r="52" spans="1:36" x14ac:dyDescent="0.45">
      <c r="A52" s="368" t="str">
        <f>CONCATENATE(B52,"-",C52)</f>
        <v>600-12</v>
      </c>
      <c r="B52" s="337">
        <v>600</v>
      </c>
      <c r="C52" s="337">
        <v>12</v>
      </c>
      <c r="D52" s="287">
        <v>1</v>
      </c>
      <c r="E52" s="101">
        <v>1</v>
      </c>
      <c r="F52" s="170"/>
      <c r="G52" s="170"/>
      <c r="H52" s="170">
        <v>1280</v>
      </c>
      <c r="I52" s="170"/>
      <c r="J52" s="170"/>
      <c r="K52" s="45"/>
      <c r="L52" s="45"/>
      <c r="M52" s="45"/>
      <c r="N52" s="45">
        <f t="shared" si="61"/>
        <v>128000</v>
      </c>
      <c r="O52" s="157">
        <f t="shared" si="55"/>
        <v>5.1072099696478688</v>
      </c>
      <c r="P52" s="157">
        <f t="shared" si="62"/>
        <v>-2.8314765032680125</v>
      </c>
      <c r="Q52" s="330">
        <f>AVERAGE(N52:N57)</f>
        <v>128533.33333333333</v>
      </c>
      <c r="R52" s="272">
        <f>_xlfn.STDEV.S(N52:N57)</f>
        <v>14188.821891427971</v>
      </c>
      <c r="S52" s="270">
        <f>AVERAGE(O52:O57)</f>
        <v>5.1069791328972931</v>
      </c>
      <c r="T52" s="272">
        <f>_xlfn.STDEV.S(O52:O57)</f>
        <v>4.5176246620953847E-2</v>
      </c>
      <c r="U52" s="270">
        <f>AVERAGE(P52:P57)</f>
        <v>-2.8317073400185877</v>
      </c>
      <c r="V52" s="272">
        <f>_xlfn.STDEV.S(P52:P57)</f>
        <v>4.5176246620953972E-2</v>
      </c>
      <c r="X52" s="222"/>
      <c r="Y52" s="222"/>
      <c r="Z52" s="222"/>
      <c r="AA52" s="222"/>
      <c r="AB52" s="222"/>
      <c r="AC52" s="222"/>
      <c r="AD52" s="222"/>
    </row>
    <row r="53" spans="1:36" x14ac:dyDescent="0.45">
      <c r="A53" s="352"/>
      <c r="B53" s="342"/>
      <c r="C53" s="342"/>
      <c r="D53" s="284"/>
      <c r="E53" s="97">
        <v>2</v>
      </c>
      <c r="F53" s="97"/>
      <c r="G53" s="97"/>
      <c r="H53" s="97">
        <v>1248</v>
      </c>
      <c r="I53" s="97"/>
      <c r="J53" s="97"/>
      <c r="K53" s="98"/>
      <c r="L53" s="98"/>
      <c r="M53" s="98"/>
      <c r="N53" s="45">
        <f t="shared" si="61"/>
        <v>124800</v>
      </c>
      <c r="O53" s="157">
        <f t="shared" si="55"/>
        <v>5.0962145853464049</v>
      </c>
      <c r="P53" s="157">
        <f t="shared" si="62"/>
        <v>-2.8424718875694754</v>
      </c>
      <c r="Q53" s="348"/>
      <c r="R53" s="272"/>
      <c r="S53" s="270"/>
      <c r="T53" s="272"/>
      <c r="U53" s="270"/>
      <c r="V53" s="272"/>
      <c r="X53" s="222"/>
      <c r="Y53" s="222"/>
      <c r="Z53" s="222"/>
      <c r="AA53" s="222"/>
      <c r="AB53" s="222"/>
      <c r="AC53" s="222"/>
      <c r="AD53" s="222"/>
    </row>
    <row r="54" spans="1:36" x14ac:dyDescent="0.45">
      <c r="A54" s="352"/>
      <c r="B54" s="342"/>
      <c r="C54" s="342"/>
      <c r="D54" s="274">
        <v>2</v>
      </c>
      <c r="E54" s="97">
        <v>1</v>
      </c>
      <c r="F54" s="97"/>
      <c r="G54" s="97"/>
      <c r="H54" s="97">
        <v>1560</v>
      </c>
      <c r="I54" s="97"/>
      <c r="J54" s="97"/>
      <c r="K54" s="98"/>
      <c r="L54" s="98"/>
      <c r="M54" s="98"/>
      <c r="N54" s="45">
        <f t="shared" si="61"/>
        <v>156000</v>
      </c>
      <c r="O54" s="164">
        <f t="shared" si="55"/>
        <v>5.1931245983544612</v>
      </c>
      <c r="P54" s="164">
        <f t="shared" si="62"/>
        <v>-2.7455618745614192</v>
      </c>
      <c r="Q54" s="348"/>
      <c r="R54" s="272"/>
      <c r="S54" s="270"/>
      <c r="T54" s="272"/>
      <c r="U54" s="270"/>
      <c r="V54" s="272"/>
      <c r="X54" s="222"/>
      <c r="Y54" s="222"/>
      <c r="Z54" s="222"/>
      <c r="AA54" s="222"/>
      <c r="AB54" s="222"/>
      <c r="AC54" s="222"/>
      <c r="AD54" s="222"/>
      <c r="AJ54" s="222"/>
    </row>
    <row r="55" spans="1:36" ht="15" customHeight="1" x14ac:dyDescent="0.45">
      <c r="A55" s="352"/>
      <c r="B55" s="342"/>
      <c r="C55" s="342"/>
      <c r="D55" s="320"/>
      <c r="E55" s="97">
        <v>2</v>
      </c>
      <c r="F55" s="97"/>
      <c r="G55" s="97"/>
      <c r="H55" s="97">
        <v>1260</v>
      </c>
      <c r="I55" s="97"/>
      <c r="J55" s="97"/>
      <c r="K55" s="98"/>
      <c r="L55" s="98"/>
      <c r="M55" s="98"/>
      <c r="N55" s="45">
        <f t="shared" si="61"/>
        <v>126000</v>
      </c>
      <c r="O55" s="164">
        <f t="shared" si="55"/>
        <v>5.1003705451175625</v>
      </c>
      <c r="P55" s="164">
        <f t="shared" si="62"/>
        <v>-2.8383159277983179</v>
      </c>
      <c r="Q55" s="348"/>
      <c r="R55" s="272"/>
      <c r="S55" s="270"/>
      <c r="T55" s="272"/>
      <c r="U55" s="270"/>
      <c r="V55" s="272"/>
      <c r="AJ55" s="222"/>
    </row>
    <row r="56" spans="1:36" x14ac:dyDescent="0.45">
      <c r="A56" s="352"/>
      <c r="B56" s="342"/>
      <c r="C56" s="342"/>
      <c r="D56" s="274">
        <v>3</v>
      </c>
      <c r="E56" s="97">
        <v>1</v>
      </c>
      <c r="F56" s="97"/>
      <c r="G56" s="97"/>
      <c r="H56" s="97">
        <v>1152</v>
      </c>
      <c r="I56" s="97"/>
      <c r="J56" s="97"/>
      <c r="K56" s="98"/>
      <c r="L56" s="98"/>
      <c r="M56" s="98"/>
      <c r="N56" s="45">
        <f t="shared" si="61"/>
        <v>115200</v>
      </c>
      <c r="O56" s="157">
        <f t="shared" si="55"/>
        <v>5.0614524790871931</v>
      </c>
      <c r="P56" s="164">
        <f t="shared" si="62"/>
        <v>-2.8772339938286877</v>
      </c>
      <c r="Q56" s="348"/>
      <c r="R56" s="272"/>
      <c r="S56" s="270"/>
      <c r="T56" s="272"/>
      <c r="U56" s="270"/>
      <c r="V56" s="272"/>
      <c r="AJ56" s="222"/>
    </row>
    <row r="57" spans="1:36" ht="14.65" thickBot="1" x14ac:dyDescent="0.5">
      <c r="A57" s="353"/>
      <c r="B57" s="346"/>
      <c r="C57" s="346"/>
      <c r="D57" s="275"/>
      <c r="E57" s="99">
        <v>2</v>
      </c>
      <c r="F57" s="99"/>
      <c r="G57" s="99"/>
      <c r="H57" s="99">
        <v>1212</v>
      </c>
      <c r="I57" s="99"/>
      <c r="J57" s="99"/>
      <c r="K57" s="66"/>
      <c r="L57" s="66"/>
      <c r="M57" s="66"/>
      <c r="N57" s="66">
        <f t="shared" si="61"/>
        <v>121200</v>
      </c>
      <c r="O57" s="168">
        <f t="shared" si="55"/>
        <v>5.0835026198302673</v>
      </c>
      <c r="P57" s="168">
        <f t="shared" si="62"/>
        <v>-2.8551838530856135</v>
      </c>
      <c r="Q57" s="331"/>
      <c r="R57" s="273"/>
      <c r="S57" s="271"/>
      <c r="T57" s="273"/>
      <c r="U57" s="271"/>
      <c r="V57" s="273"/>
      <c r="AJ57" s="222"/>
    </row>
    <row r="58" spans="1:36" x14ac:dyDescent="0.45">
      <c r="A58" s="374" t="s">
        <v>69</v>
      </c>
      <c r="B58" s="358">
        <v>0</v>
      </c>
      <c r="C58" s="358">
        <v>0</v>
      </c>
      <c r="D58" s="360">
        <v>1</v>
      </c>
      <c r="E58" s="9">
        <v>1</v>
      </c>
      <c r="F58" s="12"/>
      <c r="G58" s="12"/>
      <c r="H58" s="12"/>
      <c r="I58" s="13"/>
      <c r="J58" s="12"/>
      <c r="K58" s="12"/>
      <c r="L58" s="12">
        <v>32</v>
      </c>
      <c r="M58" s="13">
        <v>3</v>
      </c>
      <c r="N58" s="140">
        <f t="shared" ref="N58:N63" si="63">(L58)*(10^(L$2))</f>
        <v>32000000</v>
      </c>
      <c r="O58" s="141">
        <f t="shared" si="55"/>
        <v>7.5051499783199063</v>
      </c>
      <c r="P58" s="142"/>
      <c r="Q58" s="362">
        <f>AVERAGE(N58:N63)</f>
        <v>34666666.666666664</v>
      </c>
      <c r="R58" s="363">
        <f>_xlfn.STDEV.S(N58:N63)</f>
        <v>5006662.2281382838</v>
      </c>
      <c r="S58" s="385">
        <f>AVERAGE(O58:O63)</f>
        <v>7.5364425509425343</v>
      </c>
      <c r="T58" s="387">
        <f>_xlfn.STDEV.S(O58:O63)</f>
        <v>5.8902781981249021E-2</v>
      </c>
      <c r="U58" s="364"/>
      <c r="V58" s="365"/>
      <c r="AE58" s="222"/>
      <c r="AF58" s="222"/>
      <c r="AG58" s="222"/>
      <c r="AH58" s="222"/>
      <c r="AI58" s="222"/>
      <c r="AJ58" s="222"/>
    </row>
    <row r="59" spans="1:36" x14ac:dyDescent="0.45">
      <c r="A59" s="374"/>
      <c r="B59" s="358"/>
      <c r="C59" s="358"/>
      <c r="D59" s="361"/>
      <c r="E59" s="21">
        <v>2</v>
      </c>
      <c r="F59" s="12"/>
      <c r="G59" s="12"/>
      <c r="H59" s="12"/>
      <c r="I59" s="13"/>
      <c r="J59" s="12"/>
      <c r="K59" s="12"/>
      <c r="L59" s="12">
        <v>34</v>
      </c>
      <c r="M59" s="13">
        <v>1</v>
      </c>
      <c r="N59" s="140">
        <f t="shared" si="63"/>
        <v>34000000</v>
      </c>
      <c r="O59" s="141">
        <f t="shared" si="55"/>
        <v>7.5314789170422554</v>
      </c>
      <c r="P59" s="142"/>
      <c r="Q59" s="298"/>
      <c r="R59" s="300"/>
      <c r="S59" s="369"/>
      <c r="T59" s="371"/>
      <c r="U59" s="302"/>
      <c r="V59" s="304"/>
      <c r="AE59" s="222"/>
      <c r="AF59" s="222"/>
      <c r="AG59" s="222"/>
      <c r="AH59" s="222"/>
      <c r="AI59" s="222"/>
      <c r="AJ59" s="222"/>
    </row>
    <row r="60" spans="1:36" x14ac:dyDescent="0.45">
      <c r="A60" s="374"/>
      <c r="B60" s="358"/>
      <c r="C60" s="358"/>
      <c r="D60" s="350">
        <v>2</v>
      </c>
      <c r="E60" s="21">
        <v>1</v>
      </c>
      <c r="F60" s="12"/>
      <c r="G60" s="12"/>
      <c r="H60" s="12"/>
      <c r="I60" s="13"/>
      <c r="J60" s="12"/>
      <c r="K60" s="12"/>
      <c r="L60" s="12">
        <v>30</v>
      </c>
      <c r="M60" s="13">
        <v>3</v>
      </c>
      <c r="N60" s="140">
        <f t="shared" si="63"/>
        <v>30000000</v>
      </c>
      <c r="O60" s="141">
        <f t="shared" si="55"/>
        <v>7.4771212547196626</v>
      </c>
      <c r="P60" s="142"/>
      <c r="Q60" s="298"/>
      <c r="R60" s="300"/>
      <c r="S60" s="369"/>
      <c r="T60" s="371"/>
      <c r="U60" s="302"/>
      <c r="V60" s="304"/>
      <c r="AE60" s="222"/>
      <c r="AF60" s="222"/>
      <c r="AG60" s="222"/>
      <c r="AH60" s="222"/>
      <c r="AI60" s="222"/>
    </row>
    <row r="61" spans="1:36" x14ac:dyDescent="0.45">
      <c r="A61" s="374"/>
      <c r="B61" s="358"/>
      <c r="C61" s="358"/>
      <c r="D61" s="373"/>
      <c r="E61" s="21">
        <v>2</v>
      </c>
      <c r="F61" s="12"/>
      <c r="G61" s="12"/>
      <c r="H61" s="12"/>
      <c r="I61" s="13"/>
      <c r="J61" s="12"/>
      <c r="K61" s="12"/>
      <c r="L61" s="12">
        <v>44</v>
      </c>
      <c r="M61" s="13">
        <v>5</v>
      </c>
      <c r="N61" s="140">
        <f t="shared" si="63"/>
        <v>44000000</v>
      </c>
      <c r="O61" s="141">
        <f t="shared" si="55"/>
        <v>7.6434526764861879</v>
      </c>
      <c r="P61" s="142"/>
      <c r="Q61" s="298"/>
      <c r="R61" s="300"/>
      <c r="S61" s="369"/>
      <c r="T61" s="371"/>
      <c r="U61" s="302"/>
      <c r="V61" s="304"/>
      <c r="AE61" s="222"/>
      <c r="AF61" s="222"/>
      <c r="AG61" s="222"/>
      <c r="AH61" s="222"/>
      <c r="AI61" s="222"/>
    </row>
    <row r="62" spans="1:36" x14ac:dyDescent="0.45">
      <c r="A62" s="374"/>
      <c r="B62" s="358"/>
      <c r="C62" s="358"/>
      <c r="D62" s="350">
        <v>3</v>
      </c>
      <c r="E62" s="21">
        <v>1</v>
      </c>
      <c r="F62" s="12"/>
      <c r="G62" s="12"/>
      <c r="H62" s="12"/>
      <c r="I62" s="13"/>
      <c r="J62" s="12"/>
      <c r="K62" s="12"/>
      <c r="L62" s="12">
        <v>36</v>
      </c>
      <c r="M62" s="13">
        <v>3</v>
      </c>
      <c r="N62" s="140">
        <f t="shared" si="63"/>
        <v>36000000</v>
      </c>
      <c r="O62" s="141">
        <f t="shared" si="55"/>
        <v>7.5563025007672868</v>
      </c>
      <c r="P62" s="142"/>
      <c r="Q62" s="298"/>
      <c r="R62" s="300"/>
      <c r="S62" s="369"/>
      <c r="T62" s="371"/>
      <c r="U62" s="302"/>
      <c r="V62" s="304"/>
      <c r="AE62" s="222"/>
      <c r="AF62" s="222"/>
      <c r="AG62" s="222"/>
      <c r="AH62" s="222"/>
      <c r="AI62" s="222"/>
    </row>
    <row r="63" spans="1:36" ht="14.65" thickBot="1" x14ac:dyDescent="0.5">
      <c r="A63" s="375"/>
      <c r="B63" s="359"/>
      <c r="C63" s="359"/>
      <c r="D63" s="297"/>
      <c r="E63" s="22">
        <v>2</v>
      </c>
      <c r="F63" s="25"/>
      <c r="G63" s="25"/>
      <c r="H63" s="25"/>
      <c r="I63" s="26"/>
      <c r="J63" s="25"/>
      <c r="K63" s="25"/>
      <c r="L63" s="25">
        <v>32</v>
      </c>
      <c r="M63" s="26">
        <v>8</v>
      </c>
      <c r="N63" s="149">
        <f t="shared" si="63"/>
        <v>32000000</v>
      </c>
      <c r="O63" s="150">
        <f t="shared" si="55"/>
        <v>7.5051499783199063</v>
      </c>
      <c r="P63" s="151"/>
      <c r="Q63" s="299"/>
      <c r="R63" s="301"/>
      <c r="S63" s="386"/>
      <c r="T63" s="388"/>
      <c r="U63" s="303"/>
      <c r="V63" s="305"/>
      <c r="AE63" s="222"/>
      <c r="AF63" s="222"/>
      <c r="AG63" s="222"/>
      <c r="AH63" s="222"/>
      <c r="AI63" s="222"/>
    </row>
    <row r="64" spans="1:36" ht="14.65" thickTop="1" x14ac:dyDescent="0.45">
      <c r="A64" s="351" t="str">
        <f t="shared" ref="A64" si="64">CONCATENATE(B64,"-",C64)</f>
        <v>550-12</v>
      </c>
      <c r="B64" s="354">
        <v>550</v>
      </c>
      <c r="C64" s="354">
        <v>12</v>
      </c>
      <c r="D64" s="317">
        <v>1</v>
      </c>
      <c r="E64" s="95">
        <v>1</v>
      </c>
      <c r="F64" s="152"/>
      <c r="G64" s="152" t="s">
        <v>18</v>
      </c>
      <c r="H64" s="152">
        <v>6</v>
      </c>
      <c r="I64" s="152">
        <v>4</v>
      </c>
      <c r="J64" s="152"/>
      <c r="K64" s="34"/>
      <c r="L64" s="34"/>
      <c r="M64" s="34"/>
      <c r="N64" s="34">
        <f>(H64)*(10^(H$2))</f>
        <v>600</v>
      </c>
      <c r="O64" s="154">
        <f t="shared" si="55"/>
        <v>2.7781512503836434</v>
      </c>
      <c r="P64" s="154">
        <f t="shared" ref="P64:P75" si="65">LOG10(N64/Q$3)</f>
        <v>-5.1605352225322374</v>
      </c>
      <c r="Q64" s="335">
        <f>AVERAGE(N64:N69)</f>
        <v>2166.6666666666665</v>
      </c>
      <c r="R64" s="314">
        <f>_xlfn.STDEV.S(N64:N69)</f>
        <v>1971.4630776828326</v>
      </c>
      <c r="S64" s="313">
        <f>AVERAGE(O64:O69)</f>
        <v>3.2131355044430268</v>
      </c>
      <c r="T64" s="314">
        <f>_xlfn.STDEV.S(O64:O69)</f>
        <v>0.34618821147678436</v>
      </c>
      <c r="U64" s="313">
        <f>AVERAGE(P64:P69)</f>
        <v>-4.7255509684728549</v>
      </c>
      <c r="V64" s="314">
        <f>_xlfn.STDEV.S(P64:P69)</f>
        <v>0.34618821147678436</v>
      </c>
    </row>
    <row r="65" spans="1:22" x14ac:dyDescent="0.45">
      <c r="A65" s="352"/>
      <c r="B65" s="342"/>
      <c r="C65" s="342"/>
      <c r="D65" s="284"/>
      <c r="E65" s="97">
        <v>2</v>
      </c>
      <c r="F65" s="97"/>
      <c r="G65" s="97" t="s">
        <v>18</v>
      </c>
      <c r="H65" s="97">
        <v>9</v>
      </c>
      <c r="I65" s="97">
        <v>6</v>
      </c>
      <c r="J65" s="97"/>
      <c r="K65" s="98"/>
      <c r="L65" s="98"/>
      <c r="M65" s="98"/>
      <c r="N65" s="98">
        <f>(H65)*(10^(H$2))</f>
        <v>900</v>
      </c>
      <c r="O65" s="164">
        <f t="shared" si="55"/>
        <v>2.9542425094393248</v>
      </c>
      <c r="P65" s="157">
        <f t="shared" si="65"/>
        <v>-4.984443963476556</v>
      </c>
      <c r="Q65" s="330"/>
      <c r="R65" s="272"/>
      <c r="S65" s="270"/>
      <c r="T65" s="272"/>
      <c r="U65" s="270"/>
      <c r="V65" s="272"/>
    </row>
    <row r="66" spans="1:22" x14ac:dyDescent="0.45">
      <c r="A66" s="352"/>
      <c r="B66" s="342"/>
      <c r="C66" s="342"/>
      <c r="D66" s="274">
        <v>2</v>
      </c>
      <c r="E66" s="97">
        <v>1</v>
      </c>
      <c r="F66" s="97"/>
      <c r="G66" s="97" t="s">
        <v>18</v>
      </c>
      <c r="H66" s="97">
        <v>15</v>
      </c>
      <c r="I66" s="97">
        <v>16</v>
      </c>
      <c r="J66" s="97"/>
      <c r="K66" s="98"/>
      <c r="L66" s="98"/>
      <c r="M66" s="98"/>
      <c r="N66" s="98">
        <f t="shared" ref="N66:N75" si="66">(H66)*(10^(H$2))</f>
        <v>1500</v>
      </c>
      <c r="O66" s="164">
        <f t="shared" si="55"/>
        <v>3.1760912590556813</v>
      </c>
      <c r="P66" s="164">
        <f t="shared" si="65"/>
        <v>-4.7625952138601999</v>
      </c>
      <c r="Q66" s="330"/>
      <c r="R66" s="272"/>
      <c r="S66" s="270"/>
      <c r="T66" s="272"/>
      <c r="U66" s="270"/>
      <c r="V66" s="272"/>
    </row>
    <row r="67" spans="1:22" x14ac:dyDescent="0.45">
      <c r="A67" s="352"/>
      <c r="B67" s="342"/>
      <c r="C67" s="342"/>
      <c r="D67" s="320"/>
      <c r="E67" s="97">
        <v>2</v>
      </c>
      <c r="F67" s="97"/>
      <c r="G67" s="97" t="s">
        <v>18</v>
      </c>
      <c r="H67" s="97">
        <v>17</v>
      </c>
      <c r="I67" s="97">
        <v>20</v>
      </c>
      <c r="J67" s="97"/>
      <c r="K67" s="98"/>
      <c r="L67" s="98"/>
      <c r="M67" s="98"/>
      <c r="N67" s="98">
        <f t="shared" si="66"/>
        <v>1700</v>
      </c>
      <c r="O67" s="164">
        <f t="shared" si="55"/>
        <v>3.2304489213782741</v>
      </c>
      <c r="P67" s="164">
        <f t="shared" si="65"/>
        <v>-4.7082375515376071</v>
      </c>
      <c r="Q67" s="330"/>
      <c r="R67" s="272"/>
      <c r="S67" s="270"/>
      <c r="T67" s="272"/>
      <c r="U67" s="270"/>
      <c r="V67" s="272"/>
    </row>
    <row r="68" spans="1:22" x14ac:dyDescent="0.45">
      <c r="A68" s="352"/>
      <c r="B68" s="342"/>
      <c r="C68" s="342"/>
      <c r="D68" s="274">
        <v>3</v>
      </c>
      <c r="E68" s="97">
        <v>1</v>
      </c>
      <c r="F68" s="97"/>
      <c r="G68" s="97" t="s">
        <v>18</v>
      </c>
      <c r="H68" s="97">
        <v>23</v>
      </c>
      <c r="I68" s="97">
        <v>3</v>
      </c>
      <c r="J68" s="97"/>
      <c r="K68" s="98"/>
      <c r="L68" s="98"/>
      <c r="M68" s="98"/>
      <c r="N68" s="45">
        <f t="shared" si="66"/>
        <v>2300</v>
      </c>
      <c r="O68" s="157">
        <f t="shared" si="55"/>
        <v>3.3617278360175931</v>
      </c>
      <c r="P68" s="164">
        <f t="shared" si="65"/>
        <v>-4.5769586368982882</v>
      </c>
      <c r="Q68" s="330"/>
      <c r="R68" s="272"/>
      <c r="S68" s="270"/>
      <c r="T68" s="272"/>
      <c r="U68" s="270"/>
      <c r="V68" s="272"/>
    </row>
    <row r="69" spans="1:22" ht="14.65" thickBot="1" x14ac:dyDescent="0.5">
      <c r="A69" s="353"/>
      <c r="B69" s="346"/>
      <c r="C69" s="346"/>
      <c r="D69" s="275"/>
      <c r="E69" s="99">
        <v>2</v>
      </c>
      <c r="F69" s="99"/>
      <c r="G69" s="99" t="s">
        <v>18</v>
      </c>
      <c r="H69" s="99">
        <v>60</v>
      </c>
      <c r="I69" s="99">
        <v>1</v>
      </c>
      <c r="J69" s="99"/>
      <c r="K69" s="66"/>
      <c r="L69" s="66"/>
      <c r="M69" s="66"/>
      <c r="N69" s="66">
        <f t="shared" si="66"/>
        <v>6000</v>
      </c>
      <c r="O69" s="168">
        <f t="shared" ref="O69:O75" si="67">LOG(N69)</f>
        <v>3.7781512503836434</v>
      </c>
      <c r="P69" s="168">
        <f t="shared" si="65"/>
        <v>-4.1605352225322374</v>
      </c>
      <c r="Q69" s="331"/>
      <c r="R69" s="273"/>
      <c r="S69" s="271"/>
      <c r="T69" s="273"/>
      <c r="U69" s="271"/>
      <c r="V69" s="273"/>
    </row>
    <row r="70" spans="1:22" x14ac:dyDescent="0.45">
      <c r="A70" s="368" t="str">
        <f>CONCATENATE(B70,"-",C70)</f>
        <v>600-12</v>
      </c>
      <c r="B70" s="337">
        <v>600</v>
      </c>
      <c r="C70" s="337">
        <v>12</v>
      </c>
      <c r="D70" s="287">
        <v>1</v>
      </c>
      <c r="E70" s="101">
        <v>1</v>
      </c>
      <c r="F70" s="170"/>
      <c r="G70" s="170" t="s">
        <v>18</v>
      </c>
      <c r="H70" s="170">
        <v>45</v>
      </c>
      <c r="I70" s="170"/>
      <c r="J70" s="170"/>
      <c r="K70" s="45"/>
      <c r="L70" s="45"/>
      <c r="M70" s="45"/>
      <c r="N70" s="45">
        <f t="shared" si="66"/>
        <v>4500</v>
      </c>
      <c r="O70" s="157">
        <f t="shared" si="67"/>
        <v>3.6532125137753435</v>
      </c>
      <c r="P70" s="157">
        <f t="shared" si="65"/>
        <v>-4.2854739591405373</v>
      </c>
      <c r="Q70" s="330">
        <f>AVERAGE(N70:N75)</f>
        <v>5550</v>
      </c>
      <c r="R70" s="272">
        <f>_xlfn.STDEV.S(N70:N75)</f>
        <v>1009.4552986635912</v>
      </c>
      <c r="S70" s="270">
        <f>AVERAGE(O70:O75)</f>
        <v>3.7381469720904055</v>
      </c>
      <c r="T70" s="272">
        <f>_xlfn.STDEV.S(O70:O75)</f>
        <v>8.0520921991204003E-2</v>
      </c>
      <c r="U70" s="270">
        <f>AVERAGE(P70:P75)</f>
        <v>-4.2005395008254744</v>
      </c>
      <c r="V70" s="272">
        <f>_xlfn.STDEV.S(P70:P75)</f>
        <v>8.0520921991204003E-2</v>
      </c>
    </row>
    <row r="71" spans="1:22" x14ac:dyDescent="0.45">
      <c r="A71" s="352"/>
      <c r="B71" s="342"/>
      <c r="C71" s="342"/>
      <c r="D71" s="284"/>
      <c r="E71" s="97">
        <v>2</v>
      </c>
      <c r="F71" s="97"/>
      <c r="G71" s="97" t="s">
        <v>18</v>
      </c>
      <c r="H71" s="97">
        <v>62</v>
      </c>
      <c r="I71" s="97"/>
      <c r="J71" s="97"/>
      <c r="K71" s="98"/>
      <c r="L71" s="98"/>
      <c r="M71" s="98"/>
      <c r="N71" s="45">
        <f t="shared" si="66"/>
        <v>6200</v>
      </c>
      <c r="O71" s="157">
        <f t="shared" si="67"/>
        <v>3.7923916894982539</v>
      </c>
      <c r="P71" s="157">
        <f t="shared" si="65"/>
        <v>-4.1462947834176269</v>
      </c>
      <c r="Q71" s="348"/>
      <c r="R71" s="272"/>
      <c r="S71" s="270"/>
      <c r="T71" s="272"/>
      <c r="U71" s="270"/>
      <c r="V71" s="272"/>
    </row>
    <row r="72" spans="1:22" x14ac:dyDescent="0.45">
      <c r="A72" s="352"/>
      <c r="B72" s="342"/>
      <c r="C72" s="342"/>
      <c r="D72" s="274">
        <v>2</v>
      </c>
      <c r="E72" s="97">
        <v>1</v>
      </c>
      <c r="F72" s="97"/>
      <c r="G72" s="97" t="s">
        <v>18</v>
      </c>
      <c r="H72" s="97">
        <v>67</v>
      </c>
      <c r="I72" s="97"/>
      <c r="J72" s="97"/>
      <c r="K72" s="98"/>
      <c r="L72" s="98"/>
      <c r="M72" s="98"/>
      <c r="N72" s="45">
        <f t="shared" si="66"/>
        <v>6700</v>
      </c>
      <c r="O72" s="164">
        <f t="shared" si="67"/>
        <v>3.8260748027008264</v>
      </c>
      <c r="P72" s="164">
        <f t="shared" si="65"/>
        <v>-4.1126116702150544</v>
      </c>
      <c r="Q72" s="348"/>
      <c r="R72" s="272"/>
      <c r="S72" s="270"/>
      <c r="T72" s="272"/>
      <c r="U72" s="270"/>
      <c r="V72" s="272"/>
    </row>
    <row r="73" spans="1:22" x14ac:dyDescent="0.45">
      <c r="A73" s="352"/>
      <c r="B73" s="342"/>
      <c r="C73" s="342"/>
      <c r="D73" s="320"/>
      <c r="E73" s="97">
        <v>2</v>
      </c>
      <c r="F73" s="97"/>
      <c r="G73" s="97" t="s">
        <v>18</v>
      </c>
      <c r="H73" s="97">
        <v>51</v>
      </c>
      <c r="I73" s="97"/>
      <c r="J73" s="97"/>
      <c r="K73" s="98"/>
      <c r="L73" s="98"/>
      <c r="M73" s="98"/>
      <c r="N73" s="45">
        <f t="shared" si="66"/>
        <v>5100</v>
      </c>
      <c r="O73" s="164">
        <f t="shared" si="67"/>
        <v>3.7075701760979363</v>
      </c>
      <c r="P73" s="164">
        <f t="shared" si="65"/>
        <v>-4.2311162968179445</v>
      </c>
      <c r="Q73" s="348"/>
      <c r="R73" s="272"/>
      <c r="S73" s="270"/>
      <c r="T73" s="272"/>
      <c r="U73" s="270"/>
      <c r="V73" s="272"/>
    </row>
    <row r="74" spans="1:22" x14ac:dyDescent="0.45">
      <c r="A74" s="352"/>
      <c r="B74" s="342"/>
      <c r="C74" s="342"/>
      <c r="D74" s="274">
        <v>3</v>
      </c>
      <c r="E74" s="97">
        <v>1</v>
      </c>
      <c r="F74" s="97"/>
      <c r="G74" s="97" t="s">
        <v>18</v>
      </c>
      <c r="H74" s="97">
        <v>64</v>
      </c>
      <c r="I74" s="97"/>
      <c r="J74" s="97"/>
      <c r="K74" s="98"/>
      <c r="L74" s="98"/>
      <c r="M74" s="98"/>
      <c r="N74" s="45">
        <f t="shared" si="66"/>
        <v>6400</v>
      </c>
      <c r="O74" s="157">
        <f t="shared" si="67"/>
        <v>3.8061799739838871</v>
      </c>
      <c r="P74" s="164">
        <f t="shared" si="65"/>
        <v>-4.1325064989319937</v>
      </c>
      <c r="Q74" s="348"/>
      <c r="R74" s="272"/>
      <c r="S74" s="270"/>
      <c r="T74" s="272"/>
      <c r="U74" s="270"/>
      <c r="V74" s="272"/>
    </row>
    <row r="75" spans="1:22" ht="14.65" thickBot="1" x14ac:dyDescent="0.5">
      <c r="A75" s="353"/>
      <c r="B75" s="346"/>
      <c r="C75" s="346"/>
      <c r="D75" s="275"/>
      <c r="E75" s="99">
        <v>2</v>
      </c>
      <c r="F75" s="99"/>
      <c r="G75" s="99" t="s">
        <v>18</v>
      </c>
      <c r="H75" s="99">
        <v>44</v>
      </c>
      <c r="I75" s="99"/>
      <c r="J75" s="99"/>
      <c r="K75" s="66"/>
      <c r="L75" s="66"/>
      <c r="M75" s="66"/>
      <c r="N75" s="66">
        <f t="shared" si="66"/>
        <v>4400</v>
      </c>
      <c r="O75" s="168">
        <f t="shared" si="67"/>
        <v>3.6434526764861874</v>
      </c>
      <c r="P75" s="168">
        <f t="shared" si="65"/>
        <v>-4.2952337964296934</v>
      </c>
      <c r="Q75" s="331"/>
      <c r="R75" s="273"/>
      <c r="S75" s="271"/>
      <c r="T75" s="273"/>
      <c r="U75" s="271"/>
      <c r="V75" s="273"/>
    </row>
  </sheetData>
  <mergeCells count="204">
    <mergeCell ref="A1:A2"/>
    <mergeCell ref="B1:C1"/>
    <mergeCell ref="D1:D2"/>
    <mergeCell ref="E1:E2"/>
    <mergeCell ref="F1:M1"/>
    <mergeCell ref="N1:N2"/>
    <mergeCell ref="BD2:BD3"/>
    <mergeCell ref="A3:A8"/>
    <mergeCell ref="B3:B8"/>
    <mergeCell ref="C3:C8"/>
    <mergeCell ref="D3:D4"/>
    <mergeCell ref="Q3:Q8"/>
    <mergeCell ref="R3:R8"/>
    <mergeCell ref="BA1:BD1"/>
    <mergeCell ref="AK2:AK3"/>
    <mergeCell ref="AL2:AM2"/>
    <mergeCell ref="AN2:AO3"/>
    <mergeCell ref="AP2:AQ3"/>
    <mergeCell ref="AR2:AS3"/>
    <mergeCell ref="AV2:AV3"/>
    <mergeCell ref="AW2:AW3"/>
    <mergeCell ref="AX2:AX3"/>
    <mergeCell ref="Z1:AA1"/>
    <mergeCell ref="AB1:AB2"/>
    <mergeCell ref="AC1:AC2"/>
    <mergeCell ref="AD1:AD2"/>
    <mergeCell ref="AV1:AY1"/>
    <mergeCell ref="AY2:AY3"/>
    <mergeCell ref="AK1:AS1"/>
    <mergeCell ref="O1:O2"/>
    <mergeCell ref="S3:S8"/>
    <mergeCell ref="T3:T8"/>
    <mergeCell ref="U3:U8"/>
    <mergeCell ref="V3:V8"/>
    <mergeCell ref="D5:D6"/>
    <mergeCell ref="D7:D8"/>
    <mergeCell ref="BA2:BA3"/>
    <mergeCell ref="BB2:BB3"/>
    <mergeCell ref="BC2:BC3"/>
    <mergeCell ref="P1:P2"/>
    <mergeCell ref="Q1:R2"/>
    <mergeCell ref="S1:T2"/>
    <mergeCell ref="U1:V2"/>
    <mergeCell ref="Y1:Y2"/>
    <mergeCell ref="V9:V14"/>
    <mergeCell ref="D11:D12"/>
    <mergeCell ref="D13:D14"/>
    <mergeCell ref="A9:A14"/>
    <mergeCell ref="B9:B14"/>
    <mergeCell ref="C9:C14"/>
    <mergeCell ref="D9:D10"/>
    <mergeCell ref="Q9:Q14"/>
    <mergeCell ref="R9:R14"/>
    <mergeCell ref="A15:A20"/>
    <mergeCell ref="B15:B20"/>
    <mergeCell ref="C15:C20"/>
    <mergeCell ref="D15:D16"/>
    <mergeCell ref="Q15:Q20"/>
    <mergeCell ref="R15:R20"/>
    <mergeCell ref="S9:S14"/>
    <mergeCell ref="T9:T14"/>
    <mergeCell ref="U9:U14"/>
    <mergeCell ref="AV19:AY19"/>
    <mergeCell ref="BA19:BD19"/>
    <mergeCell ref="Y23:Y24"/>
    <mergeCell ref="Z23:AA23"/>
    <mergeCell ref="AB23:AB24"/>
    <mergeCell ref="AC23:AC24"/>
    <mergeCell ref="AD23:AD24"/>
    <mergeCell ref="AV20:AV21"/>
    <mergeCell ref="A21:V21"/>
    <mergeCell ref="A22:A23"/>
    <mergeCell ref="B22:C22"/>
    <mergeCell ref="D22:D23"/>
    <mergeCell ref="E22:E23"/>
    <mergeCell ref="F22:M22"/>
    <mergeCell ref="N22:N23"/>
    <mergeCell ref="O22:O23"/>
    <mergeCell ref="P22:P23"/>
    <mergeCell ref="Q22:R23"/>
    <mergeCell ref="S15:S20"/>
    <mergeCell ref="T15:T20"/>
    <mergeCell ref="U15:U20"/>
    <mergeCell ref="V15:V20"/>
    <mergeCell ref="D17:D18"/>
    <mergeCell ref="D19:D20"/>
    <mergeCell ref="A30:A35"/>
    <mergeCell ref="B30:B35"/>
    <mergeCell ref="C30:C35"/>
    <mergeCell ref="D30:D31"/>
    <mergeCell ref="Q30:Q35"/>
    <mergeCell ref="R30:R35"/>
    <mergeCell ref="BD20:BD21"/>
    <mergeCell ref="A24:A29"/>
    <mergeCell ref="B24:B29"/>
    <mergeCell ref="C24:C29"/>
    <mergeCell ref="D24:D25"/>
    <mergeCell ref="Q24:Q29"/>
    <mergeCell ref="R24:R29"/>
    <mergeCell ref="S24:S29"/>
    <mergeCell ref="T24:T29"/>
    <mergeCell ref="U24:U29"/>
    <mergeCell ref="AW20:AW21"/>
    <mergeCell ref="AX20:AX21"/>
    <mergeCell ref="AY20:AY21"/>
    <mergeCell ref="BA20:BA21"/>
    <mergeCell ref="BB20:BB21"/>
    <mergeCell ref="BC20:BC21"/>
    <mergeCell ref="S22:T23"/>
    <mergeCell ref="U22:V23"/>
    <mergeCell ref="S30:S35"/>
    <mergeCell ref="T30:T35"/>
    <mergeCell ref="U30:U35"/>
    <mergeCell ref="V30:V35"/>
    <mergeCell ref="D32:D33"/>
    <mergeCell ref="D34:D35"/>
    <mergeCell ref="V24:V29"/>
    <mergeCell ref="AK18:AS18"/>
    <mergeCell ref="D26:D27"/>
    <mergeCell ref="D28:D29"/>
    <mergeCell ref="A37:V37"/>
    <mergeCell ref="A38:A39"/>
    <mergeCell ref="B38:C38"/>
    <mergeCell ref="D38:D39"/>
    <mergeCell ref="E38:E39"/>
    <mergeCell ref="F38:M38"/>
    <mergeCell ref="N38:N39"/>
    <mergeCell ref="O38:O39"/>
    <mergeCell ref="P38:P39"/>
    <mergeCell ref="Q38:R39"/>
    <mergeCell ref="A46:A51"/>
    <mergeCell ref="B46:B51"/>
    <mergeCell ref="C46:C51"/>
    <mergeCell ref="D46:D47"/>
    <mergeCell ref="Q46:Q51"/>
    <mergeCell ref="R46:R51"/>
    <mergeCell ref="S38:T39"/>
    <mergeCell ref="U38:V39"/>
    <mergeCell ref="A40:A45"/>
    <mergeCell ref="B40:B45"/>
    <mergeCell ref="C40:C45"/>
    <mergeCell ref="D40:D41"/>
    <mergeCell ref="Q40:Q45"/>
    <mergeCell ref="R40:R45"/>
    <mergeCell ref="S40:S45"/>
    <mergeCell ref="T40:T45"/>
    <mergeCell ref="S46:S51"/>
    <mergeCell ref="T46:T51"/>
    <mergeCell ref="U46:U51"/>
    <mergeCell ref="V46:V51"/>
    <mergeCell ref="D48:D49"/>
    <mergeCell ref="D50:D51"/>
    <mergeCell ref="U40:U45"/>
    <mergeCell ref="V40:V45"/>
    <mergeCell ref="D42:D43"/>
    <mergeCell ref="D44:D45"/>
    <mergeCell ref="S52:S57"/>
    <mergeCell ref="T52:T57"/>
    <mergeCell ref="U52:U57"/>
    <mergeCell ref="V52:V57"/>
    <mergeCell ref="D54:D55"/>
    <mergeCell ref="D56:D57"/>
    <mergeCell ref="A52:A57"/>
    <mergeCell ref="B52:B57"/>
    <mergeCell ref="C52:C57"/>
    <mergeCell ref="D52:D53"/>
    <mergeCell ref="Q52:Q57"/>
    <mergeCell ref="R52:R57"/>
    <mergeCell ref="S58:S63"/>
    <mergeCell ref="T58:T63"/>
    <mergeCell ref="U58:U63"/>
    <mergeCell ref="V58:V63"/>
    <mergeCell ref="D60:D61"/>
    <mergeCell ref="D62:D63"/>
    <mergeCell ref="A58:A63"/>
    <mergeCell ref="B58:B63"/>
    <mergeCell ref="C58:C63"/>
    <mergeCell ref="D58:D59"/>
    <mergeCell ref="Q58:Q63"/>
    <mergeCell ref="R58:R63"/>
    <mergeCell ref="S64:S69"/>
    <mergeCell ref="T64:T69"/>
    <mergeCell ref="U64:U69"/>
    <mergeCell ref="V64:V69"/>
    <mergeCell ref="D66:D67"/>
    <mergeCell ref="D68:D69"/>
    <mergeCell ref="A64:A69"/>
    <mergeCell ref="B64:B69"/>
    <mergeCell ref="C64:C69"/>
    <mergeCell ref="D64:D65"/>
    <mergeCell ref="Q64:Q69"/>
    <mergeCell ref="R64:R69"/>
    <mergeCell ref="S70:S75"/>
    <mergeCell ref="T70:T75"/>
    <mergeCell ref="U70:U75"/>
    <mergeCell ref="V70:V75"/>
    <mergeCell ref="D72:D73"/>
    <mergeCell ref="D74:D75"/>
    <mergeCell ref="A70:A75"/>
    <mergeCell ref="B70:B75"/>
    <mergeCell ref="C70:C75"/>
    <mergeCell ref="D70:D71"/>
    <mergeCell ref="Q70:Q75"/>
    <mergeCell ref="R70:R7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3C77-CB90-450C-A1F4-C95DE41AB4A9}">
  <dimension ref="A1:AQ75"/>
  <sheetViews>
    <sheetView topLeftCell="M1" zoomScale="70" zoomScaleNormal="70" workbookViewId="0">
      <selection activeCell="R9" sqref="R9:R14"/>
    </sheetView>
  </sheetViews>
  <sheetFormatPr defaultRowHeight="14.25" x14ac:dyDescent="0.45"/>
  <cols>
    <col min="1" max="1" width="12.1328125" bestFit="1" customWidth="1"/>
    <col min="17" max="17" width="10" bestFit="1" customWidth="1"/>
    <col min="18" max="18" width="8.86328125" style="137" customWidth="1"/>
    <col min="19" max="21" width="8.86328125" style="1" customWidth="1"/>
    <col min="25" max="25" width="13.86328125" bestFit="1" customWidth="1"/>
    <col min="28" max="28" width="10.46484375" customWidth="1"/>
    <col min="29" max="29" width="9.53125" bestFit="1" customWidth="1"/>
    <col min="37" max="37" width="10.46484375" bestFit="1" customWidth="1"/>
  </cols>
  <sheetData>
    <row r="1" spans="1:43" ht="15" customHeight="1" x14ac:dyDescent="0.45">
      <c r="A1" s="276" t="s">
        <v>0</v>
      </c>
      <c r="B1" s="277" t="s">
        <v>1</v>
      </c>
      <c r="C1" s="277"/>
      <c r="D1" s="3" t="s">
        <v>78</v>
      </c>
      <c r="E1" s="278" t="s">
        <v>2</v>
      </c>
      <c r="F1" s="278" t="s">
        <v>3</v>
      </c>
      <c r="G1" s="279" t="s">
        <v>4</v>
      </c>
      <c r="H1" s="279"/>
      <c r="I1" s="279"/>
      <c r="J1" s="279"/>
      <c r="K1" s="279"/>
      <c r="L1" s="279"/>
      <c r="M1" s="279"/>
      <c r="N1" s="279"/>
      <c r="O1" s="280" t="s">
        <v>5</v>
      </c>
      <c r="P1" s="280" t="s">
        <v>9</v>
      </c>
      <c r="Q1" s="280" t="s">
        <v>6</v>
      </c>
      <c r="R1" s="244" t="s">
        <v>7</v>
      </c>
      <c r="S1" s="245"/>
      <c r="T1" s="244" t="s">
        <v>38</v>
      </c>
      <c r="U1" s="245"/>
      <c r="V1" s="244" t="s">
        <v>8</v>
      </c>
      <c r="W1" s="248"/>
      <c r="Y1" s="384" t="s">
        <v>79</v>
      </c>
      <c r="Z1" s="384"/>
      <c r="AA1" s="384"/>
      <c r="AB1" s="384"/>
      <c r="AC1" s="384"/>
      <c r="AD1" s="384"/>
      <c r="AE1" s="384"/>
      <c r="AF1" s="384"/>
      <c r="AG1" s="384"/>
      <c r="AH1" s="384"/>
      <c r="AK1" s="1" t="s">
        <v>11</v>
      </c>
      <c r="AL1" s="2" t="s">
        <v>1</v>
      </c>
      <c r="AM1" s="2"/>
      <c r="AN1" s="223" t="s">
        <v>78</v>
      </c>
    </row>
    <row r="2" spans="1:43" ht="15" customHeight="1" x14ac:dyDescent="0.45">
      <c r="A2" s="276"/>
      <c r="B2" s="3" t="s">
        <v>12</v>
      </c>
      <c r="C2" s="3" t="s">
        <v>13</v>
      </c>
      <c r="D2" s="3" t="s">
        <v>80</v>
      </c>
      <c r="E2" s="278"/>
      <c r="F2" s="278"/>
      <c r="G2" s="4">
        <v>0</v>
      </c>
      <c r="H2" s="4">
        <v>1</v>
      </c>
      <c r="I2" s="4">
        <v>2</v>
      </c>
      <c r="J2" s="5">
        <v>3</v>
      </c>
      <c r="K2" s="4">
        <v>4</v>
      </c>
      <c r="L2" s="5">
        <v>5</v>
      </c>
      <c r="M2" s="5">
        <v>6</v>
      </c>
      <c r="N2" s="5">
        <v>7</v>
      </c>
      <c r="O2" s="280"/>
      <c r="P2" s="280"/>
      <c r="Q2" s="280"/>
      <c r="R2" s="246"/>
      <c r="S2" s="247"/>
      <c r="T2" s="246"/>
      <c r="U2" s="247"/>
      <c r="V2" s="246"/>
      <c r="W2" s="249"/>
      <c r="Y2" s="276" t="s">
        <v>0</v>
      </c>
      <c r="Z2" s="277" t="s">
        <v>1</v>
      </c>
      <c r="AA2" s="277"/>
      <c r="AB2" s="223" t="s">
        <v>78</v>
      </c>
      <c r="AC2" s="244" t="s">
        <v>7</v>
      </c>
      <c r="AD2" s="245"/>
      <c r="AE2" s="244" t="s">
        <v>38</v>
      </c>
      <c r="AF2" s="248"/>
      <c r="AG2" s="244" t="s">
        <v>8</v>
      </c>
      <c r="AH2" s="248"/>
      <c r="AK2" s="6" t="s">
        <v>0</v>
      </c>
      <c r="AL2" s="3" t="s">
        <v>12</v>
      </c>
      <c r="AM2" s="3" t="s">
        <v>13</v>
      </c>
      <c r="AN2" s="223" t="s">
        <v>81</v>
      </c>
      <c r="AO2" s="7" t="s">
        <v>2</v>
      </c>
      <c r="AP2" s="8" t="s">
        <v>9</v>
      </c>
      <c r="AQ2" s="8" t="s">
        <v>6</v>
      </c>
    </row>
    <row r="3" spans="1:43" x14ac:dyDescent="0.45">
      <c r="A3" s="374" t="s">
        <v>49</v>
      </c>
      <c r="B3" s="358">
        <v>0</v>
      </c>
      <c r="C3" s="358">
        <v>0</v>
      </c>
      <c r="D3" s="358">
        <v>0</v>
      </c>
      <c r="E3" s="360">
        <v>1</v>
      </c>
      <c r="F3" s="9">
        <v>1</v>
      </c>
      <c r="G3" s="10"/>
      <c r="H3" s="10"/>
      <c r="I3" s="10"/>
      <c r="J3" s="11"/>
      <c r="K3" s="12"/>
      <c r="L3" s="12">
        <v>79</v>
      </c>
      <c r="M3" s="12">
        <v>10</v>
      </c>
      <c r="N3" s="11"/>
      <c r="O3" s="140">
        <f>(L3)*(10^(L$2))</f>
        <v>7900000</v>
      </c>
      <c r="P3" s="141">
        <f>LOG(O3)</f>
        <v>6.8976270912904418</v>
      </c>
      <c r="Q3" s="142"/>
      <c r="R3" s="362">
        <f>AVERAGE(O3:O8)</f>
        <v>8450000</v>
      </c>
      <c r="S3" s="363">
        <f>_xlfn.STDEV.S(O3:O8)</f>
        <v>602494.8132556827</v>
      </c>
      <c r="T3" s="369">
        <f>AVERAGE(P3:P8)</f>
        <v>6.9259466550120328</v>
      </c>
      <c r="U3" s="371">
        <f>_xlfn.STDEV.S(P3:P8)</f>
        <v>3.0715508608073445E-2</v>
      </c>
      <c r="V3" s="364"/>
      <c r="W3" s="365"/>
      <c r="Y3" s="276"/>
      <c r="Z3" s="3" t="s">
        <v>12</v>
      </c>
      <c r="AA3" s="3" t="s">
        <v>13</v>
      </c>
      <c r="AB3" s="223" t="s">
        <v>81</v>
      </c>
      <c r="AC3" s="246"/>
      <c r="AD3" s="247"/>
      <c r="AE3" s="246"/>
      <c r="AF3" s="249"/>
      <c r="AG3" s="246"/>
      <c r="AH3" s="249"/>
      <c r="AK3" s="1" t="str">
        <f>Y4</f>
        <v>CONTROL1</v>
      </c>
      <c r="AL3" s="135">
        <v>0</v>
      </c>
      <c r="AM3" s="19">
        <v>0</v>
      </c>
      <c r="AN3" s="19">
        <v>0</v>
      </c>
      <c r="AO3" s="19">
        <v>1</v>
      </c>
      <c r="AP3" s="20">
        <f t="shared" ref="AP3:AP8" si="0">P3</f>
        <v>6.8976270912904418</v>
      </c>
    </row>
    <row r="4" spans="1:43" x14ac:dyDescent="0.45">
      <c r="A4" s="374"/>
      <c r="B4" s="358"/>
      <c r="C4" s="358"/>
      <c r="D4" s="358"/>
      <c r="E4" s="361"/>
      <c r="F4" s="21">
        <v>2</v>
      </c>
      <c r="G4" s="10"/>
      <c r="H4" s="10"/>
      <c r="I4" s="10"/>
      <c r="J4" s="11"/>
      <c r="K4" s="12"/>
      <c r="L4" s="12">
        <v>78</v>
      </c>
      <c r="M4" s="12">
        <v>9</v>
      </c>
      <c r="N4" s="11"/>
      <c r="O4" s="140">
        <f t="shared" ref="O4:O8" si="1">(L4)*(10^(L$2))</f>
        <v>7800000</v>
      </c>
      <c r="P4" s="141">
        <f t="shared" ref="P4:P67" si="2">LOG(O4)</f>
        <v>6.8920946026904808</v>
      </c>
      <c r="Q4" s="142"/>
      <c r="R4" s="298"/>
      <c r="S4" s="300"/>
      <c r="T4" s="369"/>
      <c r="U4" s="371"/>
      <c r="V4" s="302"/>
      <c r="W4" s="304"/>
      <c r="Y4" s="16" t="str">
        <f>A3</f>
        <v>CONTROL1</v>
      </c>
      <c r="Z4" s="16"/>
      <c r="AA4" s="16"/>
      <c r="AB4" s="16"/>
      <c r="AC4" s="17">
        <f>R3</f>
        <v>8450000</v>
      </c>
      <c r="AD4" s="18">
        <f>S3</f>
        <v>602494.8132556827</v>
      </c>
      <c r="AE4" s="144">
        <f>T3</f>
        <v>6.9259466550120328</v>
      </c>
      <c r="AF4" s="145">
        <f>U3</f>
        <v>3.0715508608073445E-2</v>
      </c>
      <c r="AG4" s="16"/>
      <c r="AH4" s="16"/>
      <c r="AK4" s="1" t="str">
        <f>AK3</f>
        <v>CONTROL1</v>
      </c>
      <c r="AL4" s="19">
        <f>AL3</f>
        <v>0</v>
      </c>
      <c r="AM4" s="19">
        <f>AM3</f>
        <v>0</v>
      </c>
      <c r="AN4" s="19">
        <f>AN3</f>
        <v>0</v>
      </c>
      <c r="AO4" s="19">
        <f>AO3</f>
        <v>1</v>
      </c>
      <c r="AP4" s="20">
        <f t="shared" si="0"/>
        <v>6.8920946026904808</v>
      </c>
    </row>
    <row r="5" spans="1:43" x14ac:dyDescent="0.45">
      <c r="A5" s="374"/>
      <c r="B5" s="358"/>
      <c r="C5" s="358"/>
      <c r="D5" s="358"/>
      <c r="E5" s="350">
        <v>2</v>
      </c>
      <c r="F5" s="21">
        <v>1</v>
      </c>
      <c r="G5" s="10"/>
      <c r="H5" s="10"/>
      <c r="I5" s="10"/>
      <c r="J5" s="11"/>
      <c r="K5" s="12"/>
      <c r="L5" s="12">
        <v>82</v>
      </c>
      <c r="M5" s="12">
        <v>9</v>
      </c>
      <c r="N5" s="11"/>
      <c r="O5" s="140">
        <f t="shared" si="1"/>
        <v>8200000</v>
      </c>
      <c r="P5" s="141">
        <f t="shared" si="2"/>
        <v>6.9138138523837167</v>
      </c>
      <c r="Q5" s="142"/>
      <c r="R5" s="298"/>
      <c r="S5" s="300"/>
      <c r="T5" s="369"/>
      <c r="U5" s="371"/>
      <c r="V5" s="302"/>
      <c r="W5" s="304"/>
      <c r="Y5" s="16" t="str">
        <f>A21</f>
        <v>CONTROL2</v>
      </c>
      <c r="Z5" s="16"/>
      <c r="AA5" s="16"/>
      <c r="AB5" s="16"/>
      <c r="AC5" s="17">
        <f>R21</f>
        <v>1833333.3333333333</v>
      </c>
      <c r="AD5" s="18">
        <f>S21</f>
        <v>422689.7995772626</v>
      </c>
      <c r="AE5" s="144">
        <f>T21</f>
        <v>6.2544152089773632</v>
      </c>
      <c r="AF5" s="145">
        <f>U21</f>
        <v>9.40568937045414E-2</v>
      </c>
      <c r="AG5" s="16"/>
      <c r="AH5" s="16"/>
      <c r="AK5" s="1" t="str">
        <f t="shared" ref="AK5:AN8" si="3">AK4</f>
        <v>CONTROL1</v>
      </c>
      <c r="AL5" s="19">
        <f t="shared" si="3"/>
        <v>0</v>
      </c>
      <c r="AM5" s="19">
        <f t="shared" si="3"/>
        <v>0</v>
      </c>
      <c r="AN5" s="19">
        <f t="shared" si="3"/>
        <v>0</v>
      </c>
      <c r="AO5" s="19">
        <v>2</v>
      </c>
      <c r="AP5" s="20">
        <f t="shared" si="0"/>
        <v>6.9138138523837167</v>
      </c>
    </row>
    <row r="6" spans="1:43" x14ac:dyDescent="0.45">
      <c r="A6" s="374"/>
      <c r="B6" s="358"/>
      <c r="C6" s="358"/>
      <c r="D6" s="358"/>
      <c r="E6" s="373"/>
      <c r="F6" s="21">
        <v>2</v>
      </c>
      <c r="G6" s="10"/>
      <c r="H6" s="10"/>
      <c r="I6" s="10"/>
      <c r="J6" s="11"/>
      <c r="K6" s="12"/>
      <c r="L6" s="12">
        <v>93</v>
      </c>
      <c r="M6" s="12">
        <v>8</v>
      </c>
      <c r="N6" s="11"/>
      <c r="O6" s="140">
        <f t="shared" si="1"/>
        <v>9300000</v>
      </c>
      <c r="P6" s="141">
        <f t="shared" si="2"/>
        <v>6.9684829485539348</v>
      </c>
      <c r="Q6" s="142"/>
      <c r="R6" s="298"/>
      <c r="S6" s="300"/>
      <c r="T6" s="369"/>
      <c r="U6" s="371"/>
      <c r="V6" s="302"/>
      <c r="W6" s="304"/>
      <c r="Y6" s="16" t="str">
        <f>A39</f>
        <v>CONTROL3</v>
      </c>
      <c r="Z6" s="16"/>
      <c r="AA6" s="16"/>
      <c r="AB6" s="16"/>
      <c r="AC6" s="17">
        <f>R39</f>
        <v>14750000</v>
      </c>
      <c r="AD6" s="18">
        <f>S39</f>
        <v>1561729.8101784445</v>
      </c>
      <c r="AE6" s="144">
        <f>T39</f>
        <v>7.1667915631529722</v>
      </c>
      <c r="AF6" s="145">
        <f>U39</f>
        <v>4.5518148503653259E-2</v>
      </c>
      <c r="AG6" s="16"/>
      <c r="AH6" s="16"/>
      <c r="AK6" s="1" t="str">
        <f t="shared" si="3"/>
        <v>CONTROL1</v>
      </c>
      <c r="AL6" s="19">
        <f t="shared" si="3"/>
        <v>0</v>
      </c>
      <c r="AM6" s="19">
        <f t="shared" si="3"/>
        <v>0</v>
      </c>
      <c r="AN6" s="19">
        <f t="shared" si="3"/>
        <v>0</v>
      </c>
      <c r="AO6" s="19">
        <f>AO5</f>
        <v>2</v>
      </c>
      <c r="AP6" s="20">
        <f t="shared" si="0"/>
        <v>6.9684829485539348</v>
      </c>
    </row>
    <row r="7" spans="1:43" x14ac:dyDescent="0.45">
      <c r="A7" s="374"/>
      <c r="B7" s="358"/>
      <c r="C7" s="358"/>
      <c r="D7" s="358"/>
      <c r="E7" s="350">
        <v>3</v>
      </c>
      <c r="F7" s="21">
        <v>1</v>
      </c>
      <c r="G7" s="10"/>
      <c r="H7" s="10"/>
      <c r="I7" s="10"/>
      <c r="J7" s="11"/>
      <c r="K7" s="12"/>
      <c r="L7" s="12">
        <v>90</v>
      </c>
      <c r="M7" s="12">
        <v>9</v>
      </c>
      <c r="N7" s="11"/>
      <c r="O7" s="140">
        <f t="shared" si="1"/>
        <v>9000000</v>
      </c>
      <c r="P7" s="141">
        <f t="shared" si="2"/>
        <v>6.9542425094393252</v>
      </c>
      <c r="Q7" s="142"/>
      <c r="R7" s="298"/>
      <c r="S7" s="300"/>
      <c r="T7" s="369"/>
      <c r="U7" s="371"/>
      <c r="V7" s="302"/>
      <c r="W7" s="304"/>
      <c r="Y7" s="16" t="str">
        <f>A57</f>
        <v>CONTROL4</v>
      </c>
      <c r="Z7" s="16"/>
      <c r="AA7" s="16"/>
      <c r="AB7" s="16"/>
      <c r="AC7" s="17">
        <f>R57</f>
        <v>15083333.333333334</v>
      </c>
      <c r="AD7" s="18">
        <f>S57</f>
        <v>974508.42308656662</v>
      </c>
      <c r="AE7" s="144">
        <f>T57</f>
        <v>7.17773558179129</v>
      </c>
      <c r="AF7" s="145">
        <f>U57</f>
        <v>2.8235674151739502E-2</v>
      </c>
      <c r="AG7" s="16"/>
      <c r="AH7" s="16"/>
      <c r="AI7" s="49"/>
      <c r="AK7" s="1" t="str">
        <f t="shared" si="3"/>
        <v>CONTROL1</v>
      </c>
      <c r="AL7" s="19">
        <f t="shared" si="3"/>
        <v>0</v>
      </c>
      <c r="AM7" s="19">
        <f t="shared" si="3"/>
        <v>0</v>
      </c>
      <c r="AN7" s="19">
        <f t="shared" si="3"/>
        <v>0</v>
      </c>
      <c r="AO7" s="19">
        <v>3</v>
      </c>
      <c r="AP7" s="20">
        <f t="shared" si="0"/>
        <v>6.9542425094393252</v>
      </c>
    </row>
    <row r="8" spans="1:43" ht="14.65" thickBot="1" x14ac:dyDescent="0.5">
      <c r="A8" s="375"/>
      <c r="B8" s="359"/>
      <c r="C8" s="359"/>
      <c r="D8" s="359"/>
      <c r="E8" s="297"/>
      <c r="F8" s="22">
        <v>2</v>
      </c>
      <c r="G8" s="23"/>
      <c r="H8" s="23"/>
      <c r="I8" s="23"/>
      <c r="J8" s="24"/>
      <c r="K8" s="25"/>
      <c r="L8" s="25">
        <v>85</v>
      </c>
      <c r="M8" s="25">
        <v>10</v>
      </c>
      <c r="N8" s="24"/>
      <c r="O8" s="149">
        <f t="shared" si="1"/>
        <v>8500000</v>
      </c>
      <c r="P8" s="150">
        <f t="shared" si="2"/>
        <v>6.9294189257142929</v>
      </c>
      <c r="Q8" s="151"/>
      <c r="R8" s="299"/>
      <c r="S8" s="301"/>
      <c r="T8" s="370"/>
      <c r="U8" s="372"/>
      <c r="V8" s="303"/>
      <c r="W8" s="305"/>
      <c r="Y8" t="str">
        <f>A9</f>
        <v>550-16-0</v>
      </c>
      <c r="Z8" s="19">
        <f>B9</f>
        <v>550</v>
      </c>
      <c r="AA8" s="19">
        <f>C9</f>
        <v>16</v>
      </c>
      <c r="AB8" s="19">
        <f>D9</f>
        <v>0</v>
      </c>
      <c r="AC8" s="64">
        <f t="shared" ref="AC8:AH8" si="4">R9</f>
        <v>10</v>
      </c>
      <c r="AD8" s="49">
        <f t="shared" si="4"/>
        <v>0</v>
      </c>
      <c r="AE8" s="64">
        <f t="shared" si="4"/>
        <v>1</v>
      </c>
      <c r="AF8" s="49">
        <f t="shared" si="4"/>
        <v>0</v>
      </c>
      <c r="AG8" s="64">
        <f t="shared" si="4"/>
        <v>-5.9268567089496926</v>
      </c>
      <c r="AH8" s="49">
        <f t="shared" si="4"/>
        <v>0</v>
      </c>
      <c r="AI8" s="224"/>
      <c r="AK8" s="1" t="str">
        <f t="shared" si="3"/>
        <v>CONTROL1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>AO7</f>
        <v>3</v>
      </c>
      <c r="AP8" s="20">
        <f t="shared" si="0"/>
        <v>6.9294189257142929</v>
      </c>
    </row>
    <row r="9" spans="1:43" ht="14.65" thickTop="1" x14ac:dyDescent="0.45">
      <c r="A9" s="368" t="str">
        <f>CONCATENATE(B9,"-",C9,"-",D9)</f>
        <v>550-16-0</v>
      </c>
      <c r="B9" s="337">
        <v>550</v>
      </c>
      <c r="C9" s="337">
        <v>16</v>
      </c>
      <c r="D9" s="395">
        <v>0</v>
      </c>
      <c r="E9" s="287">
        <v>1</v>
      </c>
      <c r="F9" s="101">
        <v>1</v>
      </c>
      <c r="G9" s="170"/>
      <c r="H9" s="170">
        <v>0</v>
      </c>
      <c r="I9" s="170">
        <v>0</v>
      </c>
      <c r="J9" s="170"/>
      <c r="K9" s="170"/>
      <c r="L9" s="45"/>
      <c r="M9" s="45"/>
      <c r="N9" s="45"/>
      <c r="O9" s="225">
        <v>10</v>
      </c>
      <c r="P9" s="157">
        <f t="shared" si="2"/>
        <v>1</v>
      </c>
      <c r="Q9" s="157">
        <f t="shared" ref="Q9:Q20" si="5">LOG10(O9/R$3)</f>
        <v>-5.9268567089496926</v>
      </c>
      <c r="R9" s="330">
        <f>AVERAGE(O9:O14)</f>
        <v>10</v>
      </c>
      <c r="S9" s="272">
        <f>_xlfn.STDEV.S(O9:O14)</f>
        <v>0</v>
      </c>
      <c r="T9" s="313">
        <f>AVERAGE(P9:P14)</f>
        <v>1</v>
      </c>
      <c r="U9" s="314">
        <f>_xlfn.STDEV.S(P9:P14)</f>
        <v>0</v>
      </c>
      <c r="V9" s="270">
        <f>AVERAGE(Q9:Q14)</f>
        <v>-5.9268567089496926</v>
      </c>
      <c r="W9" s="272">
        <f>_xlfn.STDEV.S(Q9:Q14)</f>
        <v>0</v>
      </c>
      <c r="Y9" t="str">
        <f>A15</f>
        <v>600-12-0</v>
      </c>
      <c r="Z9" s="19">
        <f>B15</f>
        <v>600</v>
      </c>
      <c r="AA9" s="19">
        <f>C15</f>
        <v>12</v>
      </c>
      <c r="AB9" s="19">
        <f>D15</f>
        <v>0</v>
      </c>
      <c r="AC9" s="64">
        <f t="shared" ref="AC9:AH9" si="6">R15</f>
        <v>10</v>
      </c>
      <c r="AD9" s="49">
        <f t="shared" si="6"/>
        <v>0</v>
      </c>
      <c r="AE9" s="64">
        <f t="shared" si="6"/>
        <v>1</v>
      </c>
      <c r="AF9" s="49">
        <f t="shared" si="6"/>
        <v>0</v>
      </c>
      <c r="AG9" s="64">
        <f t="shared" si="6"/>
        <v>-5.9268567089496926</v>
      </c>
      <c r="AH9" s="49">
        <f t="shared" si="6"/>
        <v>0</v>
      </c>
      <c r="AI9" s="224"/>
      <c r="AK9" s="1" t="str">
        <f>Y5</f>
        <v>CONTROL2</v>
      </c>
      <c r="AL9" s="135">
        <v>0</v>
      </c>
      <c r="AM9" s="19">
        <v>0</v>
      </c>
      <c r="AN9" s="19">
        <v>5</v>
      </c>
      <c r="AO9" s="19">
        <v>1</v>
      </c>
      <c r="AP9" s="20">
        <f t="shared" ref="AP9:AP14" si="7">P21</f>
        <v>6.2787536009528289</v>
      </c>
    </row>
    <row r="10" spans="1:43" x14ac:dyDescent="0.45">
      <c r="A10" s="352"/>
      <c r="B10" s="342"/>
      <c r="C10" s="342"/>
      <c r="D10" s="395"/>
      <c r="E10" s="284"/>
      <c r="F10" s="97">
        <v>2</v>
      </c>
      <c r="G10" s="97"/>
      <c r="H10" s="97">
        <v>0</v>
      </c>
      <c r="I10" s="97">
        <v>0</v>
      </c>
      <c r="J10" s="97"/>
      <c r="K10" s="97"/>
      <c r="L10" s="98"/>
      <c r="M10" s="98"/>
      <c r="N10" s="98"/>
      <c r="O10" s="225">
        <v>10</v>
      </c>
      <c r="P10" s="157">
        <f t="shared" si="2"/>
        <v>1</v>
      </c>
      <c r="Q10" s="157">
        <f t="shared" si="5"/>
        <v>-5.9268567089496926</v>
      </c>
      <c r="R10" s="348"/>
      <c r="S10" s="272"/>
      <c r="T10" s="270"/>
      <c r="U10" s="272"/>
      <c r="V10" s="270"/>
      <c r="W10" s="272"/>
      <c r="Y10" t="str">
        <f>A27</f>
        <v>550-16-5</v>
      </c>
      <c r="Z10" s="19">
        <f>B27</f>
        <v>550</v>
      </c>
      <c r="AA10" s="19">
        <f>C27</f>
        <v>16</v>
      </c>
      <c r="AB10" s="19">
        <f>D27</f>
        <v>5</v>
      </c>
      <c r="AC10" s="64">
        <f t="shared" ref="AC10:AH10" si="8">R27</f>
        <v>10</v>
      </c>
      <c r="AD10" s="49">
        <f t="shared" si="8"/>
        <v>0</v>
      </c>
      <c r="AE10" s="64">
        <f t="shared" si="8"/>
        <v>1</v>
      </c>
      <c r="AF10" s="49">
        <f t="shared" si="8"/>
        <v>0</v>
      </c>
      <c r="AG10" s="64">
        <f t="shared" si="8"/>
        <v>-5.2632414347745815</v>
      </c>
      <c r="AH10" s="49">
        <f t="shared" si="8"/>
        <v>0</v>
      </c>
      <c r="AI10" s="224"/>
      <c r="AK10" s="1" t="str">
        <f>AK9</f>
        <v>CONTROL2</v>
      </c>
      <c r="AL10" s="19">
        <f>AL9</f>
        <v>0</v>
      </c>
      <c r="AM10" s="19">
        <f>AM9</f>
        <v>0</v>
      </c>
      <c r="AN10" s="19">
        <f>AN9</f>
        <v>5</v>
      </c>
      <c r="AO10" s="19">
        <f>AO9</f>
        <v>1</v>
      </c>
      <c r="AP10" s="20">
        <f t="shared" si="7"/>
        <v>6.1760912590556813</v>
      </c>
    </row>
    <row r="11" spans="1:43" x14ac:dyDescent="0.45">
      <c r="A11" s="352"/>
      <c r="B11" s="342"/>
      <c r="C11" s="342"/>
      <c r="D11" s="395"/>
      <c r="E11" s="274">
        <v>2</v>
      </c>
      <c r="F11" s="97">
        <v>1</v>
      </c>
      <c r="G11" s="97"/>
      <c r="H11" s="97">
        <v>0</v>
      </c>
      <c r="I11" s="97">
        <v>0</v>
      </c>
      <c r="J11" s="97"/>
      <c r="K11" s="97"/>
      <c r="L11" s="98"/>
      <c r="M11" s="98"/>
      <c r="N11" s="98"/>
      <c r="O11" s="226">
        <v>10</v>
      </c>
      <c r="P11" s="164">
        <f t="shared" si="2"/>
        <v>1</v>
      </c>
      <c r="Q11" s="164">
        <f t="shared" si="5"/>
        <v>-5.9268567089496926</v>
      </c>
      <c r="R11" s="348"/>
      <c r="S11" s="272"/>
      <c r="T11" s="270"/>
      <c r="U11" s="272"/>
      <c r="V11" s="270"/>
      <c r="W11" s="272"/>
      <c r="Y11" t="str">
        <f>A33</f>
        <v>600-12-5</v>
      </c>
      <c r="Z11" s="19">
        <f>B33</f>
        <v>600</v>
      </c>
      <c r="AA11" s="19">
        <f>C33</f>
        <v>12</v>
      </c>
      <c r="AB11" s="19">
        <f>D33</f>
        <v>0</v>
      </c>
      <c r="AC11" s="64">
        <f t="shared" ref="AC11:AH11" si="9">R33</f>
        <v>10</v>
      </c>
      <c r="AD11" s="49">
        <f t="shared" si="9"/>
        <v>0</v>
      </c>
      <c r="AE11" s="64">
        <f t="shared" si="9"/>
        <v>1</v>
      </c>
      <c r="AF11" s="49">
        <f t="shared" si="9"/>
        <v>0</v>
      </c>
      <c r="AG11" s="64">
        <f t="shared" si="9"/>
        <v>-5.2632414347745815</v>
      </c>
      <c r="AH11" s="49">
        <f t="shared" si="9"/>
        <v>0</v>
      </c>
      <c r="AI11" s="224"/>
      <c r="AK11" s="1" t="str">
        <f t="shared" ref="AK11:AN14" si="10">AK10</f>
        <v>CONTROL2</v>
      </c>
      <c r="AL11" s="19">
        <f t="shared" si="10"/>
        <v>0</v>
      </c>
      <c r="AM11" s="19">
        <f t="shared" si="10"/>
        <v>0</v>
      </c>
      <c r="AN11" s="19">
        <f t="shared" si="10"/>
        <v>5</v>
      </c>
      <c r="AO11" s="19">
        <v>2</v>
      </c>
      <c r="AP11" s="20">
        <f t="shared" si="7"/>
        <v>6.1461280356782382</v>
      </c>
    </row>
    <row r="12" spans="1:43" x14ac:dyDescent="0.45">
      <c r="A12" s="352"/>
      <c r="B12" s="342"/>
      <c r="C12" s="342"/>
      <c r="D12" s="395"/>
      <c r="E12" s="320"/>
      <c r="F12" s="97">
        <v>2</v>
      </c>
      <c r="G12" s="97"/>
      <c r="H12" s="97">
        <v>0</v>
      </c>
      <c r="I12" s="97">
        <v>0</v>
      </c>
      <c r="J12" s="97"/>
      <c r="K12" s="97"/>
      <c r="L12" s="98"/>
      <c r="M12" s="98"/>
      <c r="N12" s="98"/>
      <c r="O12" s="226">
        <v>10</v>
      </c>
      <c r="P12" s="164">
        <f t="shared" si="2"/>
        <v>1</v>
      </c>
      <c r="Q12" s="164">
        <f t="shared" si="5"/>
        <v>-5.9268567089496926</v>
      </c>
      <c r="R12" s="348"/>
      <c r="S12" s="272"/>
      <c r="T12" s="270"/>
      <c r="U12" s="272"/>
      <c r="V12" s="270"/>
      <c r="W12" s="272"/>
      <c r="Y12" t="str">
        <f>A45</f>
        <v>550-16-10</v>
      </c>
      <c r="Z12" s="19">
        <f>B45</f>
        <v>550</v>
      </c>
      <c r="AA12" s="19">
        <f>C45</f>
        <v>16</v>
      </c>
      <c r="AB12" s="19">
        <f>D45</f>
        <v>10</v>
      </c>
      <c r="AC12" s="64">
        <f t="shared" ref="AC12:AH12" si="11">R45</f>
        <v>10</v>
      </c>
      <c r="AD12" s="49">
        <f t="shared" si="11"/>
        <v>0</v>
      </c>
      <c r="AE12" s="64">
        <f t="shared" si="11"/>
        <v>1</v>
      </c>
      <c r="AF12" s="49">
        <f t="shared" si="11"/>
        <v>0</v>
      </c>
      <c r="AG12" s="64">
        <f t="shared" si="11"/>
        <v>-6.1687920203141822</v>
      </c>
      <c r="AH12" s="49">
        <f t="shared" si="11"/>
        <v>0</v>
      </c>
      <c r="AI12" s="224"/>
      <c r="AK12" s="1" t="str">
        <f t="shared" si="10"/>
        <v>CONTROL2</v>
      </c>
      <c r="AL12" s="19">
        <f t="shared" si="10"/>
        <v>0</v>
      </c>
      <c r="AM12" s="19">
        <f t="shared" si="10"/>
        <v>0</v>
      </c>
      <c r="AN12" s="19">
        <f t="shared" si="10"/>
        <v>5</v>
      </c>
      <c r="AO12" s="19">
        <f>AO11</f>
        <v>2</v>
      </c>
      <c r="AP12" s="20">
        <f t="shared" si="7"/>
        <v>6.4149733479708182</v>
      </c>
    </row>
    <row r="13" spans="1:43" x14ac:dyDescent="0.45">
      <c r="A13" s="352"/>
      <c r="B13" s="342"/>
      <c r="C13" s="342"/>
      <c r="D13" s="395"/>
      <c r="E13" s="274">
        <v>3</v>
      </c>
      <c r="F13" s="97">
        <v>1</v>
      </c>
      <c r="G13" s="97"/>
      <c r="H13" s="97">
        <v>0</v>
      </c>
      <c r="I13" s="97">
        <v>0</v>
      </c>
      <c r="J13" s="97"/>
      <c r="K13" s="97"/>
      <c r="L13" s="98"/>
      <c r="M13" s="98"/>
      <c r="N13" s="98"/>
      <c r="O13" s="225">
        <v>10</v>
      </c>
      <c r="P13" s="157">
        <f t="shared" si="2"/>
        <v>1</v>
      </c>
      <c r="Q13" s="164">
        <f t="shared" si="5"/>
        <v>-5.9268567089496926</v>
      </c>
      <c r="R13" s="348"/>
      <c r="S13" s="272"/>
      <c r="T13" s="270"/>
      <c r="U13" s="272"/>
      <c r="V13" s="270"/>
      <c r="W13" s="272"/>
      <c r="Y13" t="str">
        <f>A51</f>
        <v>600-12-10</v>
      </c>
      <c r="Z13" s="19">
        <f>B51</f>
        <v>600</v>
      </c>
      <c r="AA13" s="19">
        <f>C51</f>
        <v>12</v>
      </c>
      <c r="AB13" s="19">
        <f>D51</f>
        <v>0</v>
      </c>
      <c r="AC13" s="64">
        <f t="shared" ref="AC13:AH13" si="12">R51</f>
        <v>10</v>
      </c>
      <c r="AD13" s="49">
        <f t="shared" si="12"/>
        <v>0</v>
      </c>
      <c r="AE13" s="64">
        <f t="shared" si="12"/>
        <v>1</v>
      </c>
      <c r="AF13" s="49">
        <f t="shared" si="12"/>
        <v>0</v>
      </c>
      <c r="AG13" s="64">
        <f t="shared" si="12"/>
        <v>-6.1687920203141822</v>
      </c>
      <c r="AH13" s="49">
        <f t="shared" si="12"/>
        <v>0</v>
      </c>
      <c r="AI13" s="224"/>
      <c r="AK13" s="1" t="str">
        <f t="shared" si="10"/>
        <v>CONTROL2</v>
      </c>
      <c r="AL13" s="19">
        <f t="shared" si="10"/>
        <v>0</v>
      </c>
      <c r="AM13" s="19">
        <f t="shared" si="10"/>
        <v>0</v>
      </c>
      <c r="AN13" s="19">
        <f t="shared" si="10"/>
        <v>5</v>
      </c>
      <c r="AO13" s="19">
        <v>3</v>
      </c>
      <c r="AP13" s="20">
        <f t="shared" si="7"/>
        <v>6.2552725051033065</v>
      </c>
    </row>
    <row r="14" spans="1:43" ht="14.65" thickBot="1" x14ac:dyDescent="0.5">
      <c r="A14" s="353"/>
      <c r="B14" s="346"/>
      <c r="C14" s="346"/>
      <c r="D14" s="395"/>
      <c r="E14" s="275"/>
      <c r="F14" s="99">
        <v>2</v>
      </c>
      <c r="G14" s="99"/>
      <c r="H14" s="99">
        <v>0</v>
      </c>
      <c r="I14" s="99">
        <v>0</v>
      </c>
      <c r="J14" s="99"/>
      <c r="K14" s="99"/>
      <c r="L14" s="66"/>
      <c r="M14" s="66"/>
      <c r="N14" s="66"/>
      <c r="O14" s="227">
        <v>10</v>
      </c>
      <c r="P14" s="168">
        <f t="shared" si="2"/>
        <v>1</v>
      </c>
      <c r="Q14" s="168">
        <f t="shared" si="5"/>
        <v>-5.9268567089496926</v>
      </c>
      <c r="R14" s="331"/>
      <c r="S14" s="273"/>
      <c r="T14" s="271"/>
      <c r="U14" s="273"/>
      <c r="V14" s="271"/>
      <c r="W14" s="273"/>
      <c r="Y14" t="str">
        <f>A63</f>
        <v>550-16-15</v>
      </c>
      <c r="Z14" s="19">
        <f>B63</f>
        <v>550</v>
      </c>
      <c r="AA14" s="19">
        <f>C63</f>
        <v>16</v>
      </c>
      <c r="AB14" s="19">
        <f>D63</f>
        <v>15</v>
      </c>
      <c r="AC14" s="64">
        <f t="shared" ref="AC14:AH14" si="13">R63</f>
        <v>10</v>
      </c>
      <c r="AD14" s="49">
        <f t="shared" si="13"/>
        <v>0</v>
      </c>
      <c r="AE14" s="64">
        <f t="shared" si="13"/>
        <v>1</v>
      </c>
      <c r="AF14" s="49">
        <f t="shared" si="13"/>
        <v>0</v>
      </c>
      <c r="AG14" s="64">
        <f t="shared" si="13"/>
        <v>-6.0259546798137293</v>
      </c>
      <c r="AH14" s="49">
        <f t="shared" si="13"/>
        <v>0.37365165408165329</v>
      </c>
      <c r="AI14" s="224"/>
      <c r="AK14" s="1" t="str">
        <f t="shared" si="10"/>
        <v>CONTROL2</v>
      </c>
      <c r="AL14" s="19">
        <f t="shared" si="10"/>
        <v>0</v>
      </c>
      <c r="AM14" s="19">
        <f t="shared" si="10"/>
        <v>0</v>
      </c>
      <c r="AN14" s="19">
        <f t="shared" si="10"/>
        <v>5</v>
      </c>
      <c r="AO14" s="19">
        <f>AO13</f>
        <v>3</v>
      </c>
      <c r="AP14" s="20">
        <f t="shared" si="7"/>
        <v>6.2552725051033065</v>
      </c>
    </row>
    <row r="15" spans="1:43" x14ac:dyDescent="0.45">
      <c r="A15" s="377" t="str">
        <f>CONCATENATE(B15,"-",C15,"-",D9)</f>
        <v>600-12-0</v>
      </c>
      <c r="B15" s="345">
        <v>600</v>
      </c>
      <c r="C15" s="345">
        <v>12</v>
      </c>
      <c r="D15" s="395"/>
      <c r="E15" s="309">
        <v>1</v>
      </c>
      <c r="F15" s="101">
        <v>1</v>
      </c>
      <c r="G15" s="170"/>
      <c r="H15" s="170">
        <v>0</v>
      </c>
      <c r="I15" s="170">
        <v>0</v>
      </c>
      <c r="J15" s="170"/>
      <c r="K15" s="170"/>
      <c r="L15" s="45"/>
      <c r="M15" s="45"/>
      <c r="N15" s="45"/>
      <c r="O15" s="226">
        <v>10</v>
      </c>
      <c r="P15" s="164">
        <f t="shared" si="2"/>
        <v>1</v>
      </c>
      <c r="Q15" s="157">
        <f t="shared" si="5"/>
        <v>-5.9268567089496926</v>
      </c>
      <c r="R15" s="329">
        <f>AVERAGE(O15:O20)</f>
        <v>10</v>
      </c>
      <c r="S15" s="367">
        <f>_xlfn.STDEV.S(O15:O20)</f>
        <v>0</v>
      </c>
      <c r="T15" s="366">
        <f>AVERAGE(P15:P20)</f>
        <v>1</v>
      </c>
      <c r="U15" s="367">
        <f>_xlfn.STDEV.S(P15:P20)</f>
        <v>0</v>
      </c>
      <c r="V15" s="366">
        <f>AVERAGE(Q15:Q20)</f>
        <v>-5.9268567089496926</v>
      </c>
      <c r="W15" s="367">
        <f>_xlfn.STDEV.S(Q15:Q20)</f>
        <v>0</v>
      </c>
      <c r="Y15" s="228" t="str">
        <f>A69</f>
        <v>600-12-15</v>
      </c>
      <c r="Z15" s="229">
        <f>B69</f>
        <v>600</v>
      </c>
      <c r="AA15" s="229">
        <f>C69</f>
        <v>12</v>
      </c>
      <c r="AB15" s="229">
        <f>D69</f>
        <v>0</v>
      </c>
      <c r="AC15" s="117">
        <f t="shared" ref="AC15:AH15" si="14">R69</f>
        <v>10</v>
      </c>
      <c r="AD15" s="230">
        <f t="shared" si="14"/>
        <v>0</v>
      </c>
      <c r="AE15" s="117">
        <f t="shared" si="14"/>
        <v>1</v>
      </c>
      <c r="AF15" s="230">
        <f t="shared" si="14"/>
        <v>0</v>
      </c>
      <c r="AG15" s="117">
        <f t="shared" si="14"/>
        <v>-6.1784973288215594</v>
      </c>
      <c r="AH15" s="230">
        <f t="shared" si="14"/>
        <v>0</v>
      </c>
      <c r="AI15" s="49"/>
      <c r="AK15" s="1" t="str">
        <f>Y6</f>
        <v>CONTROL3</v>
      </c>
      <c r="AL15" s="135">
        <v>0</v>
      </c>
      <c r="AM15" s="19">
        <v>0</v>
      </c>
      <c r="AN15" s="19">
        <v>10</v>
      </c>
      <c r="AO15" s="19">
        <v>1</v>
      </c>
      <c r="AP15" s="20">
        <f t="shared" ref="AP15:AP20" si="15">P39</f>
        <v>7.1673173347481764</v>
      </c>
    </row>
    <row r="16" spans="1:43" x14ac:dyDescent="0.45">
      <c r="A16" s="352"/>
      <c r="B16" s="342"/>
      <c r="C16" s="342"/>
      <c r="D16" s="395"/>
      <c r="E16" s="284"/>
      <c r="F16" s="97">
        <v>2</v>
      </c>
      <c r="G16" s="97"/>
      <c r="H16" s="97">
        <v>0</v>
      </c>
      <c r="I16" s="97">
        <v>0</v>
      </c>
      <c r="J16" s="97"/>
      <c r="K16" s="97"/>
      <c r="L16" s="98"/>
      <c r="M16" s="98"/>
      <c r="N16" s="98"/>
      <c r="O16" s="226">
        <v>10</v>
      </c>
      <c r="P16" s="164">
        <f t="shared" si="2"/>
        <v>1</v>
      </c>
      <c r="Q16" s="157">
        <f t="shared" si="5"/>
        <v>-5.9268567089496926</v>
      </c>
      <c r="R16" s="330"/>
      <c r="S16" s="272"/>
      <c r="T16" s="270"/>
      <c r="U16" s="272"/>
      <c r="V16" s="270"/>
      <c r="W16" s="272"/>
      <c r="AK16" s="1" t="str">
        <f>AK15</f>
        <v>CONTROL3</v>
      </c>
      <c r="AL16" s="19">
        <f>AL15</f>
        <v>0</v>
      </c>
      <c r="AM16" s="19">
        <f>AM15</f>
        <v>0</v>
      </c>
      <c r="AN16" s="19">
        <f>AN15</f>
        <v>10</v>
      </c>
      <c r="AO16" s="19">
        <f>AO15</f>
        <v>1</v>
      </c>
      <c r="AP16" s="20">
        <f t="shared" si="15"/>
        <v>7.1931245983544612</v>
      </c>
    </row>
    <row r="17" spans="1:43" x14ac:dyDescent="0.45">
      <c r="A17" s="352"/>
      <c r="B17" s="342"/>
      <c r="C17" s="342"/>
      <c r="D17" s="395"/>
      <c r="E17" s="274">
        <v>2</v>
      </c>
      <c r="F17" s="97">
        <v>1</v>
      </c>
      <c r="G17" s="97"/>
      <c r="H17" s="97">
        <v>0</v>
      </c>
      <c r="I17" s="97">
        <v>0</v>
      </c>
      <c r="J17" s="97"/>
      <c r="K17" s="97"/>
      <c r="L17" s="98"/>
      <c r="M17" s="98"/>
      <c r="N17" s="98"/>
      <c r="O17" s="226">
        <v>10</v>
      </c>
      <c r="P17" s="164">
        <f t="shared" si="2"/>
        <v>1</v>
      </c>
      <c r="Q17" s="164">
        <f t="shared" si="5"/>
        <v>-5.9268567089496926</v>
      </c>
      <c r="R17" s="330"/>
      <c r="S17" s="272"/>
      <c r="T17" s="270"/>
      <c r="U17" s="272"/>
      <c r="V17" s="270"/>
      <c r="W17" s="272"/>
      <c r="Y17" s="63" t="s">
        <v>106</v>
      </c>
      <c r="Z17" s="63"/>
      <c r="AA17" s="63"/>
      <c r="AB17" s="63"/>
      <c r="AC17" s="46">
        <f>AVERAGE(O3:O8,O21:O26,O39:O44,O57:O62)</f>
        <v>10029166.666666666</v>
      </c>
      <c r="AD17" s="47">
        <f>_xlfn.STDEV.S(O3:O8,O21:O26,O39:O44,O57:O62)</f>
        <v>5612987.9794963952</v>
      </c>
      <c r="AE17" s="48">
        <f>AVERAGE(P3:P8,P21:P26,P39:P44,P57:P62)</f>
        <v>6.8812222522334139</v>
      </c>
      <c r="AF17" s="239">
        <f>_xlfn.STDEV.S(P3:P8,P21:P26,P39:P44,P57:P62)</f>
        <v>0.38726692569995724</v>
      </c>
      <c r="AG17" s="63"/>
      <c r="AH17" s="63"/>
      <c r="AK17" s="1" t="str">
        <f t="shared" ref="AK17:AN20" si="16">AK16</f>
        <v>CONTROL3</v>
      </c>
      <c r="AL17" s="19">
        <f t="shared" si="16"/>
        <v>0</v>
      </c>
      <c r="AM17" s="19">
        <f t="shared" si="16"/>
        <v>0</v>
      </c>
      <c r="AN17" s="19">
        <f t="shared" si="16"/>
        <v>10</v>
      </c>
      <c r="AO17" s="19">
        <v>2</v>
      </c>
      <c r="AP17" s="20">
        <f t="shared" si="15"/>
        <v>7.2355284469075487</v>
      </c>
    </row>
    <row r="18" spans="1:43" x14ac:dyDescent="0.45">
      <c r="A18" s="352"/>
      <c r="B18" s="342"/>
      <c r="C18" s="342"/>
      <c r="D18" s="395"/>
      <c r="E18" s="320"/>
      <c r="F18" s="97">
        <v>2</v>
      </c>
      <c r="G18" s="97"/>
      <c r="H18" s="97">
        <v>0</v>
      </c>
      <c r="I18" s="97">
        <v>0</v>
      </c>
      <c r="J18" s="97"/>
      <c r="K18" s="97"/>
      <c r="L18" s="98"/>
      <c r="M18" s="98"/>
      <c r="N18" s="98"/>
      <c r="O18" s="226">
        <v>10</v>
      </c>
      <c r="P18" s="164">
        <f t="shared" si="2"/>
        <v>1</v>
      </c>
      <c r="Q18" s="164">
        <f t="shared" si="5"/>
        <v>-5.9268567089496926</v>
      </c>
      <c r="R18" s="330"/>
      <c r="S18" s="272"/>
      <c r="T18" s="270"/>
      <c r="U18" s="272"/>
      <c r="V18" s="270"/>
      <c r="W18" s="272"/>
      <c r="AK18" s="1" t="str">
        <f t="shared" si="16"/>
        <v>CONTROL3</v>
      </c>
      <c r="AL18" s="19">
        <f t="shared" si="16"/>
        <v>0</v>
      </c>
      <c r="AM18" s="19">
        <f t="shared" si="16"/>
        <v>0</v>
      </c>
      <c r="AN18" s="19">
        <f t="shared" si="16"/>
        <v>10</v>
      </c>
      <c r="AO18" s="19">
        <f>AO17</f>
        <v>2</v>
      </c>
      <c r="AP18" s="20">
        <f t="shared" si="15"/>
        <v>7.1702617153949575</v>
      </c>
    </row>
    <row r="19" spans="1:43" x14ac:dyDescent="0.45">
      <c r="A19" s="352"/>
      <c r="B19" s="342"/>
      <c r="C19" s="342"/>
      <c r="D19" s="395"/>
      <c r="E19" s="274">
        <v>3</v>
      </c>
      <c r="F19" s="97">
        <v>1</v>
      </c>
      <c r="G19" s="97"/>
      <c r="H19" s="97">
        <v>0</v>
      </c>
      <c r="I19" s="97">
        <v>0</v>
      </c>
      <c r="J19" s="97"/>
      <c r="K19" s="97"/>
      <c r="L19" s="98"/>
      <c r="M19" s="98"/>
      <c r="N19" s="98"/>
      <c r="O19" s="225">
        <v>10</v>
      </c>
      <c r="P19" s="157">
        <f t="shared" si="2"/>
        <v>1</v>
      </c>
      <c r="Q19" s="164">
        <f t="shared" si="5"/>
        <v>-5.9268567089496926</v>
      </c>
      <c r="R19" s="330"/>
      <c r="S19" s="272"/>
      <c r="T19" s="270"/>
      <c r="U19" s="272"/>
      <c r="V19" s="270"/>
      <c r="W19" s="272"/>
      <c r="AK19" s="1" t="str">
        <f t="shared" si="16"/>
        <v>CONTROL3</v>
      </c>
      <c r="AL19" s="19">
        <f t="shared" si="16"/>
        <v>0</v>
      </c>
      <c r="AM19" s="19">
        <f t="shared" si="16"/>
        <v>0</v>
      </c>
      <c r="AN19" s="19">
        <f t="shared" si="16"/>
        <v>10</v>
      </c>
      <c r="AO19" s="19">
        <v>3</v>
      </c>
      <c r="AP19" s="20">
        <f t="shared" si="15"/>
        <v>7.1205739312058496</v>
      </c>
    </row>
    <row r="20" spans="1:43" ht="14.65" thickBot="1" x14ac:dyDescent="0.5">
      <c r="A20" s="353"/>
      <c r="B20" s="346"/>
      <c r="C20" s="346"/>
      <c r="D20" s="338"/>
      <c r="E20" s="275"/>
      <c r="F20" s="99">
        <v>2</v>
      </c>
      <c r="G20" s="99"/>
      <c r="H20" s="99">
        <v>0</v>
      </c>
      <c r="I20" s="99">
        <v>0</v>
      </c>
      <c r="J20" s="99"/>
      <c r="K20" s="99"/>
      <c r="L20" s="66"/>
      <c r="M20" s="66"/>
      <c r="N20" s="66"/>
      <c r="O20" s="227">
        <v>10</v>
      </c>
      <c r="P20" s="168">
        <f t="shared" si="2"/>
        <v>1</v>
      </c>
      <c r="Q20" s="168">
        <f t="shared" si="5"/>
        <v>-5.9268567089496926</v>
      </c>
      <c r="R20" s="331"/>
      <c r="S20" s="273"/>
      <c r="T20" s="271"/>
      <c r="U20" s="273"/>
      <c r="V20" s="271"/>
      <c r="W20" s="273"/>
      <c r="Y20" t="s">
        <v>82</v>
      </c>
      <c r="AK20" s="1" t="str">
        <f t="shared" si="16"/>
        <v>CONTROL3</v>
      </c>
      <c r="AL20" s="19">
        <f t="shared" si="16"/>
        <v>0</v>
      </c>
      <c r="AM20" s="19">
        <f t="shared" si="16"/>
        <v>0</v>
      </c>
      <c r="AN20" s="19">
        <f t="shared" si="16"/>
        <v>10</v>
      </c>
      <c r="AO20" s="19">
        <f>AO19</f>
        <v>3</v>
      </c>
      <c r="AP20" s="20">
        <f t="shared" si="15"/>
        <v>7.1139433523068369</v>
      </c>
    </row>
    <row r="21" spans="1:43" x14ac:dyDescent="0.45">
      <c r="A21" s="374" t="s">
        <v>66</v>
      </c>
      <c r="B21" s="408">
        <v>0</v>
      </c>
      <c r="C21" s="408">
        <v>0</v>
      </c>
      <c r="D21" s="411">
        <v>5</v>
      </c>
      <c r="E21" s="397">
        <v>1</v>
      </c>
      <c r="F21" s="80">
        <v>1</v>
      </c>
      <c r="G21" s="231"/>
      <c r="H21" s="231"/>
      <c r="I21" s="231"/>
      <c r="J21" s="231"/>
      <c r="K21" s="231">
        <v>160</v>
      </c>
      <c r="L21" s="231">
        <v>19</v>
      </c>
      <c r="M21" s="231">
        <v>2</v>
      </c>
      <c r="N21" s="231"/>
      <c r="O21" s="140">
        <f>(L21)*(10^(L$2))</f>
        <v>1900000</v>
      </c>
      <c r="P21" s="141">
        <f>LOG(O21)</f>
        <v>6.2787536009528289</v>
      </c>
      <c r="Q21" s="232"/>
      <c r="R21" s="323">
        <f>AVERAGE(O21:O26)</f>
        <v>1833333.3333333333</v>
      </c>
      <c r="S21" s="324">
        <f>_xlfn.STDEV.S(O21:O26)</f>
        <v>422689.7995772626</v>
      </c>
      <c r="T21" s="369">
        <f>AVERAGE(P21:P26)</f>
        <v>6.2544152089773632</v>
      </c>
      <c r="U21" s="371">
        <f>_xlfn.STDEV.S(P21:P26)</f>
        <v>9.40568937045414E-2</v>
      </c>
      <c r="V21" s="325"/>
      <c r="W21" s="326"/>
      <c r="X21" s="233"/>
      <c r="Y21" t="s">
        <v>83</v>
      </c>
      <c r="Z21" t="s">
        <v>84</v>
      </c>
      <c r="AA21" t="s">
        <v>85</v>
      </c>
      <c r="AB21" t="s">
        <v>86</v>
      </c>
      <c r="AF21" s="146">
        <f>MAX(AC4:AC7)</f>
        <v>15083333.333333334</v>
      </c>
      <c r="AK21" s="1" t="str">
        <f>Y7</f>
        <v>CONTROL4</v>
      </c>
      <c r="AL21" s="135">
        <v>0</v>
      </c>
      <c r="AM21" s="19">
        <v>0</v>
      </c>
      <c r="AN21" s="19">
        <v>15</v>
      </c>
      <c r="AO21" s="19">
        <v>1</v>
      </c>
      <c r="AP21" s="20">
        <f t="shared" ref="AP21:AP26" si="17">P57</f>
        <v>7.1643528557844371</v>
      </c>
    </row>
    <row r="22" spans="1:43" x14ac:dyDescent="0.45">
      <c r="A22" s="374"/>
      <c r="B22" s="409"/>
      <c r="C22" s="409"/>
      <c r="D22" s="412"/>
      <c r="E22" s="361">
        <v>2</v>
      </c>
      <c r="F22" s="21">
        <v>2</v>
      </c>
      <c r="G22" s="21"/>
      <c r="H22" s="21"/>
      <c r="I22" s="21"/>
      <c r="J22" s="21"/>
      <c r="K22" s="21">
        <v>174</v>
      </c>
      <c r="L22" s="21">
        <v>15</v>
      </c>
      <c r="M22" s="21">
        <v>0</v>
      </c>
      <c r="N22" s="21"/>
      <c r="O22" s="140">
        <f t="shared" ref="O22:O26" si="18">(L22)*(10^(L$2))</f>
        <v>1500000</v>
      </c>
      <c r="P22" s="141">
        <f t="shared" si="2"/>
        <v>6.1760912590556813</v>
      </c>
      <c r="Q22" s="14"/>
      <c r="R22" s="298"/>
      <c r="S22" s="300"/>
      <c r="T22" s="369"/>
      <c r="U22" s="371"/>
      <c r="V22" s="302"/>
      <c r="W22" s="304"/>
      <c r="Y22" t="s">
        <v>87</v>
      </c>
      <c r="AF22" s="146">
        <f>MIN(AC4:AC7)</f>
        <v>1833333.3333333333</v>
      </c>
      <c r="AK22" s="1" t="str">
        <f>AK21</f>
        <v>CONTROL4</v>
      </c>
      <c r="AL22" s="19">
        <f>AL21</f>
        <v>0</v>
      </c>
      <c r="AM22" s="19">
        <f>AM21</f>
        <v>0</v>
      </c>
      <c r="AN22" s="19">
        <f>AN21</f>
        <v>15</v>
      </c>
      <c r="AO22" s="19">
        <f>AO21</f>
        <v>1</v>
      </c>
      <c r="AP22" s="20">
        <f t="shared" si="17"/>
        <v>7.204119982655925</v>
      </c>
    </row>
    <row r="23" spans="1:43" x14ac:dyDescent="0.45">
      <c r="A23" s="374"/>
      <c r="B23" s="409"/>
      <c r="C23" s="409"/>
      <c r="D23" s="412"/>
      <c r="E23" s="350">
        <v>2</v>
      </c>
      <c r="F23" s="21">
        <v>1</v>
      </c>
      <c r="G23" s="21"/>
      <c r="H23" s="21"/>
      <c r="I23" s="21"/>
      <c r="J23" s="21"/>
      <c r="K23" s="21">
        <v>189</v>
      </c>
      <c r="L23" s="21">
        <v>14</v>
      </c>
      <c r="M23" s="21">
        <v>3</v>
      </c>
      <c r="N23" s="21"/>
      <c r="O23" s="140">
        <f t="shared" si="18"/>
        <v>1400000</v>
      </c>
      <c r="P23" s="141">
        <f t="shared" si="2"/>
        <v>6.1461280356782382</v>
      </c>
      <c r="Q23" s="14"/>
      <c r="R23" s="298"/>
      <c r="S23" s="300"/>
      <c r="T23" s="369"/>
      <c r="U23" s="371"/>
      <c r="V23" s="302"/>
      <c r="W23" s="304"/>
      <c r="Y23" t="s">
        <v>49</v>
      </c>
      <c r="Z23" s="19">
        <v>6</v>
      </c>
      <c r="AA23" s="19">
        <v>6.9259000000000004</v>
      </c>
      <c r="AB23" t="s">
        <v>88</v>
      </c>
      <c r="AK23" s="1" t="str">
        <f t="shared" ref="AK23:AN26" si="19">AK22</f>
        <v>CONTROL4</v>
      </c>
      <c r="AL23" s="19">
        <f t="shared" si="19"/>
        <v>0</v>
      </c>
      <c r="AM23" s="19">
        <f t="shared" si="19"/>
        <v>0</v>
      </c>
      <c r="AN23" s="19">
        <f t="shared" si="19"/>
        <v>15</v>
      </c>
      <c r="AO23" s="19">
        <v>2</v>
      </c>
      <c r="AP23" s="20">
        <f t="shared" si="17"/>
        <v>7.20682587603185</v>
      </c>
    </row>
    <row r="24" spans="1:43" x14ac:dyDescent="0.45">
      <c r="A24" s="374"/>
      <c r="B24" s="409"/>
      <c r="C24" s="409"/>
      <c r="D24" s="412"/>
      <c r="E24" s="373">
        <v>2</v>
      </c>
      <c r="F24" s="21">
        <v>2</v>
      </c>
      <c r="G24" s="21"/>
      <c r="H24" s="21"/>
      <c r="I24" s="21"/>
      <c r="J24" s="21"/>
      <c r="K24" s="21">
        <v>172</v>
      </c>
      <c r="L24" s="21">
        <v>26</v>
      </c>
      <c r="M24" s="21">
        <v>1</v>
      </c>
      <c r="N24" s="21"/>
      <c r="O24" s="140">
        <f t="shared" si="18"/>
        <v>2600000</v>
      </c>
      <c r="P24" s="141">
        <f t="shared" si="2"/>
        <v>6.4149733479708182</v>
      </c>
      <c r="Q24" s="14"/>
      <c r="R24" s="298"/>
      <c r="S24" s="300"/>
      <c r="T24" s="369"/>
      <c r="U24" s="371"/>
      <c r="V24" s="302"/>
      <c r="W24" s="304"/>
      <c r="Y24" t="s">
        <v>66</v>
      </c>
      <c r="Z24" s="19">
        <v>6</v>
      </c>
      <c r="AA24" s="19">
        <v>6.2544000000000004</v>
      </c>
      <c r="AB24" t="s">
        <v>89</v>
      </c>
      <c r="AK24" s="1" t="str">
        <f t="shared" si="19"/>
        <v>CONTROL4</v>
      </c>
      <c r="AL24" s="19">
        <f t="shared" si="19"/>
        <v>0</v>
      </c>
      <c r="AM24" s="19">
        <f t="shared" si="19"/>
        <v>0</v>
      </c>
      <c r="AN24" s="19">
        <f t="shared" si="19"/>
        <v>15</v>
      </c>
      <c r="AO24" s="19">
        <f>AO23</f>
        <v>2</v>
      </c>
      <c r="AP24" s="20">
        <f t="shared" si="17"/>
        <v>7.195899652409234</v>
      </c>
    </row>
    <row r="25" spans="1:43" x14ac:dyDescent="0.45">
      <c r="A25" s="374"/>
      <c r="B25" s="409"/>
      <c r="C25" s="409"/>
      <c r="D25" s="412"/>
      <c r="E25" s="350">
        <v>3</v>
      </c>
      <c r="F25" s="21">
        <v>1</v>
      </c>
      <c r="G25" s="21"/>
      <c r="H25" s="21"/>
      <c r="I25" s="21"/>
      <c r="J25" s="21"/>
      <c r="K25" s="21">
        <v>148</v>
      </c>
      <c r="L25" s="21">
        <v>18</v>
      </c>
      <c r="M25" s="21">
        <v>0</v>
      </c>
      <c r="N25" s="21"/>
      <c r="O25" s="140">
        <f t="shared" si="18"/>
        <v>1800000</v>
      </c>
      <c r="P25" s="141">
        <f t="shared" si="2"/>
        <v>6.2552725051033065</v>
      </c>
      <c r="Q25" s="14"/>
      <c r="R25" s="298"/>
      <c r="S25" s="300"/>
      <c r="T25" s="369"/>
      <c r="U25" s="371"/>
      <c r="V25" s="302"/>
      <c r="W25" s="304"/>
      <c r="Y25" t="s">
        <v>69</v>
      </c>
      <c r="Z25" s="19">
        <v>6</v>
      </c>
      <c r="AA25" s="19">
        <v>6.1772999999999998</v>
      </c>
      <c r="AB25" t="s">
        <v>90</v>
      </c>
      <c r="AK25" s="1" t="str">
        <f t="shared" si="19"/>
        <v>CONTROL4</v>
      </c>
      <c r="AL25" s="19">
        <f t="shared" si="19"/>
        <v>0</v>
      </c>
      <c r="AM25" s="19">
        <f t="shared" si="19"/>
        <v>0</v>
      </c>
      <c r="AN25" s="19">
        <f t="shared" si="19"/>
        <v>15</v>
      </c>
      <c r="AO25" s="19">
        <v>3</v>
      </c>
      <c r="AP25" s="20">
        <f t="shared" si="17"/>
        <v>7.1553360374650614</v>
      </c>
    </row>
    <row r="26" spans="1:43" ht="14.65" thickBot="1" x14ac:dyDescent="0.5">
      <c r="A26" s="375"/>
      <c r="B26" s="410"/>
      <c r="C26" s="410"/>
      <c r="D26" s="413"/>
      <c r="E26" s="297">
        <v>2</v>
      </c>
      <c r="F26" s="22">
        <v>2</v>
      </c>
      <c r="G26" s="22"/>
      <c r="H26" s="22"/>
      <c r="I26" s="22"/>
      <c r="J26" s="22"/>
      <c r="K26" s="22">
        <v>172</v>
      </c>
      <c r="L26" s="22">
        <v>18</v>
      </c>
      <c r="M26" s="22">
        <v>1</v>
      </c>
      <c r="N26" s="22"/>
      <c r="O26" s="149">
        <f t="shared" si="18"/>
        <v>1800000</v>
      </c>
      <c r="P26" s="150">
        <f t="shared" si="2"/>
        <v>6.2552725051033065</v>
      </c>
      <c r="Q26" s="27"/>
      <c r="R26" s="299"/>
      <c r="S26" s="301"/>
      <c r="T26" s="370"/>
      <c r="U26" s="372"/>
      <c r="V26" s="303"/>
      <c r="W26" s="305"/>
      <c r="Y26" t="s">
        <v>68</v>
      </c>
      <c r="Z26" s="19">
        <v>6</v>
      </c>
      <c r="AA26" s="19">
        <v>6.0572999999999997</v>
      </c>
      <c r="AB26" t="s">
        <v>48</v>
      </c>
      <c r="AK26" s="1" t="str">
        <f t="shared" si="19"/>
        <v>CONTROL4</v>
      </c>
      <c r="AL26" s="19">
        <f t="shared" si="19"/>
        <v>0</v>
      </c>
      <c r="AM26" s="19">
        <f t="shared" si="19"/>
        <v>0</v>
      </c>
      <c r="AN26" s="19">
        <f t="shared" si="19"/>
        <v>15</v>
      </c>
      <c r="AO26" s="19">
        <f>AO25</f>
        <v>3</v>
      </c>
      <c r="AP26" s="20">
        <f t="shared" si="17"/>
        <v>7.1398790864012369</v>
      </c>
    </row>
    <row r="27" spans="1:43" ht="14.65" thickTop="1" x14ac:dyDescent="0.45">
      <c r="A27" s="351" t="str">
        <f>CONCATENATE(B27,"-",C27,"-",D27)</f>
        <v>550-16-5</v>
      </c>
      <c r="B27" s="354">
        <v>550</v>
      </c>
      <c r="C27" s="354">
        <v>16</v>
      </c>
      <c r="D27" s="394">
        <v>5</v>
      </c>
      <c r="E27" s="317">
        <v>1</v>
      </c>
      <c r="F27" s="95">
        <v>1</v>
      </c>
      <c r="G27" s="152"/>
      <c r="H27" s="170">
        <v>0</v>
      </c>
      <c r="I27" s="170">
        <v>0</v>
      </c>
      <c r="J27" s="152"/>
      <c r="K27" s="152"/>
      <c r="L27" s="34"/>
      <c r="M27" s="34"/>
      <c r="N27" s="34"/>
      <c r="O27" s="225">
        <v>10</v>
      </c>
      <c r="P27" s="157">
        <f t="shared" si="2"/>
        <v>1</v>
      </c>
      <c r="Q27" s="154">
        <f t="shared" ref="Q27:Q37" si="20">LOG10(O27/R$21)</f>
        <v>-5.2632414347745815</v>
      </c>
      <c r="R27" s="318">
        <f>AVERAGE(O27:O32)</f>
        <v>10</v>
      </c>
      <c r="S27" s="314">
        <f>_xlfn.STDEV.S(O27:O32)</f>
        <v>0</v>
      </c>
      <c r="T27" s="270">
        <f>AVERAGE(P27:P32)</f>
        <v>1</v>
      </c>
      <c r="U27" s="272">
        <f>_xlfn.STDEV.S(P27:P32)</f>
        <v>0</v>
      </c>
      <c r="V27" s="313">
        <f>AVERAGE(Q27:Q32)</f>
        <v>-5.2632414347745815</v>
      </c>
      <c r="W27" s="314">
        <f>_xlfn.STDEV.S(Q27:Q32)</f>
        <v>0</v>
      </c>
      <c r="Y27" t="s">
        <v>91</v>
      </c>
      <c r="AK27" s="1" t="str">
        <f>Y8</f>
        <v>550-16-0</v>
      </c>
      <c r="AL27" s="19">
        <f>Z8</f>
        <v>550</v>
      </c>
      <c r="AM27" s="19">
        <f>AA8</f>
        <v>16</v>
      </c>
      <c r="AN27" s="19">
        <f>AB8</f>
        <v>0</v>
      </c>
      <c r="AO27" s="19">
        <v>1</v>
      </c>
      <c r="AP27" s="20">
        <f t="shared" ref="AP27:AP38" si="21">P9</f>
        <v>1</v>
      </c>
      <c r="AQ27" s="20">
        <f t="shared" ref="AQ27:AQ38" si="22">Q9</f>
        <v>-5.9268567089496926</v>
      </c>
    </row>
    <row r="28" spans="1:43" x14ac:dyDescent="0.45">
      <c r="A28" s="352"/>
      <c r="B28" s="342"/>
      <c r="C28" s="342"/>
      <c r="D28" s="395"/>
      <c r="E28" s="284"/>
      <c r="F28" s="97">
        <v>2</v>
      </c>
      <c r="G28" s="97"/>
      <c r="H28" s="97">
        <v>0</v>
      </c>
      <c r="I28" s="97">
        <v>0</v>
      </c>
      <c r="J28" s="97"/>
      <c r="K28" s="97"/>
      <c r="L28" s="98"/>
      <c r="M28" s="98"/>
      <c r="N28" s="98"/>
      <c r="O28" s="225">
        <v>10</v>
      </c>
      <c r="P28" s="157">
        <f t="shared" si="2"/>
        <v>1</v>
      </c>
      <c r="Q28" s="157">
        <f t="shared" si="20"/>
        <v>-5.2632414347745815</v>
      </c>
      <c r="R28" s="288"/>
      <c r="S28" s="272"/>
      <c r="T28" s="270"/>
      <c r="U28" s="272"/>
      <c r="V28" s="270"/>
      <c r="W28" s="272"/>
      <c r="AK28" s="1" t="str">
        <f>AK27</f>
        <v>550-16-0</v>
      </c>
      <c r="AL28" s="19">
        <f>AL27</f>
        <v>550</v>
      </c>
      <c r="AM28" s="19">
        <f>AM27</f>
        <v>16</v>
      </c>
      <c r="AN28" s="19">
        <f>AN27</f>
        <v>0</v>
      </c>
      <c r="AO28" s="19">
        <f>AO27</f>
        <v>1</v>
      </c>
      <c r="AP28" s="20">
        <f t="shared" si="21"/>
        <v>1</v>
      </c>
      <c r="AQ28" s="20">
        <f t="shared" si="22"/>
        <v>-5.9268567089496926</v>
      </c>
    </row>
    <row r="29" spans="1:43" x14ac:dyDescent="0.45">
      <c r="A29" s="352"/>
      <c r="B29" s="342"/>
      <c r="C29" s="342"/>
      <c r="D29" s="395"/>
      <c r="E29" s="274">
        <v>2</v>
      </c>
      <c r="F29" s="97">
        <v>1</v>
      </c>
      <c r="G29" s="97"/>
      <c r="H29" s="97">
        <v>0</v>
      </c>
      <c r="I29" s="97">
        <v>0</v>
      </c>
      <c r="J29" s="97"/>
      <c r="K29" s="97"/>
      <c r="L29" s="98"/>
      <c r="M29" s="98"/>
      <c r="N29" s="98"/>
      <c r="O29" s="226">
        <v>10</v>
      </c>
      <c r="P29" s="164">
        <f t="shared" si="2"/>
        <v>1</v>
      </c>
      <c r="Q29" s="164">
        <f t="shared" si="20"/>
        <v>-5.2632414347745815</v>
      </c>
      <c r="R29" s="288"/>
      <c r="S29" s="272"/>
      <c r="T29" s="270"/>
      <c r="U29" s="272"/>
      <c r="V29" s="270"/>
      <c r="W29" s="272"/>
      <c r="AK29" s="1" t="str">
        <f t="shared" ref="AK29:AN32" si="23">AK28</f>
        <v>550-16-0</v>
      </c>
      <c r="AL29" s="19">
        <f t="shared" si="23"/>
        <v>550</v>
      </c>
      <c r="AM29" s="19">
        <f t="shared" si="23"/>
        <v>16</v>
      </c>
      <c r="AN29" s="19">
        <f t="shared" si="23"/>
        <v>0</v>
      </c>
      <c r="AO29" s="19">
        <v>2</v>
      </c>
      <c r="AP29" s="20">
        <f t="shared" si="21"/>
        <v>1</v>
      </c>
      <c r="AQ29" s="20">
        <f t="shared" si="22"/>
        <v>-5.9268567089496926</v>
      </c>
    </row>
    <row r="30" spans="1:43" x14ac:dyDescent="0.45">
      <c r="A30" s="352"/>
      <c r="B30" s="342"/>
      <c r="C30" s="342"/>
      <c r="D30" s="395"/>
      <c r="E30" s="320"/>
      <c r="F30" s="97">
        <v>2</v>
      </c>
      <c r="G30" s="97"/>
      <c r="H30" s="97">
        <v>0</v>
      </c>
      <c r="I30" s="97">
        <v>0</v>
      </c>
      <c r="J30" s="97"/>
      <c r="K30" s="97"/>
      <c r="L30" s="98"/>
      <c r="M30" s="98"/>
      <c r="N30" s="98"/>
      <c r="O30" s="226">
        <v>10</v>
      </c>
      <c r="P30" s="164">
        <f t="shared" si="2"/>
        <v>1</v>
      </c>
      <c r="Q30" s="164">
        <f t="shared" si="20"/>
        <v>-5.2632414347745815</v>
      </c>
      <c r="R30" s="288"/>
      <c r="S30" s="272"/>
      <c r="T30" s="270"/>
      <c r="U30" s="272"/>
      <c r="V30" s="270"/>
      <c r="W30" s="272"/>
      <c r="AK30" s="1" t="str">
        <f t="shared" si="23"/>
        <v>550-16-0</v>
      </c>
      <c r="AL30" s="19">
        <f t="shared" si="23"/>
        <v>550</v>
      </c>
      <c r="AM30" s="19">
        <f t="shared" si="23"/>
        <v>16</v>
      </c>
      <c r="AN30" s="19">
        <f t="shared" si="23"/>
        <v>0</v>
      </c>
      <c r="AO30" s="19">
        <f>AO29</f>
        <v>2</v>
      </c>
      <c r="AP30" s="20">
        <f t="shared" si="21"/>
        <v>1</v>
      </c>
      <c r="AQ30" s="20">
        <f t="shared" si="22"/>
        <v>-5.9268567089496926</v>
      </c>
    </row>
    <row r="31" spans="1:43" x14ac:dyDescent="0.45">
      <c r="A31" s="352"/>
      <c r="B31" s="342"/>
      <c r="C31" s="342"/>
      <c r="D31" s="395"/>
      <c r="E31" s="274">
        <v>3</v>
      </c>
      <c r="F31" s="97">
        <v>1</v>
      </c>
      <c r="G31" s="97"/>
      <c r="H31" s="97">
        <v>0</v>
      </c>
      <c r="I31" s="97">
        <v>0</v>
      </c>
      <c r="J31" s="97"/>
      <c r="K31" s="97"/>
      <c r="L31" s="98"/>
      <c r="M31" s="98"/>
      <c r="N31" s="98"/>
      <c r="O31" s="225">
        <v>10</v>
      </c>
      <c r="P31" s="157">
        <f t="shared" si="2"/>
        <v>1</v>
      </c>
      <c r="Q31" s="164">
        <f t="shared" si="20"/>
        <v>-5.2632414347745815</v>
      </c>
      <c r="R31" s="288"/>
      <c r="S31" s="272"/>
      <c r="T31" s="270"/>
      <c r="U31" s="272"/>
      <c r="V31" s="270"/>
      <c r="W31" s="272"/>
      <c r="AK31" s="1" t="str">
        <f t="shared" si="23"/>
        <v>550-16-0</v>
      </c>
      <c r="AL31" s="19">
        <f t="shared" si="23"/>
        <v>550</v>
      </c>
      <c r="AM31" s="19">
        <f t="shared" si="23"/>
        <v>16</v>
      </c>
      <c r="AN31" s="19">
        <f t="shared" si="23"/>
        <v>0</v>
      </c>
      <c r="AO31" s="19">
        <v>3</v>
      </c>
      <c r="AP31" s="20">
        <f t="shared" si="21"/>
        <v>1</v>
      </c>
      <c r="AQ31" s="20">
        <f t="shared" si="22"/>
        <v>-5.9268567089496926</v>
      </c>
    </row>
    <row r="32" spans="1:43" ht="14.65" thickBot="1" x14ac:dyDescent="0.5">
      <c r="A32" s="353"/>
      <c r="B32" s="346"/>
      <c r="C32" s="346"/>
      <c r="D32" s="395"/>
      <c r="E32" s="275"/>
      <c r="F32" s="99">
        <v>2</v>
      </c>
      <c r="G32" s="99"/>
      <c r="H32" s="99">
        <v>0</v>
      </c>
      <c r="I32" s="99">
        <v>0</v>
      </c>
      <c r="J32" s="99"/>
      <c r="K32" s="99"/>
      <c r="L32" s="66"/>
      <c r="M32" s="66"/>
      <c r="N32" s="66"/>
      <c r="O32" s="227">
        <v>10</v>
      </c>
      <c r="P32" s="168">
        <f t="shared" si="2"/>
        <v>1</v>
      </c>
      <c r="Q32" s="168">
        <f t="shared" si="20"/>
        <v>-5.2632414347745815</v>
      </c>
      <c r="R32" s="289"/>
      <c r="S32" s="273"/>
      <c r="T32" s="271"/>
      <c r="U32" s="273"/>
      <c r="V32" s="271"/>
      <c r="W32" s="273"/>
      <c r="AK32" s="1" t="str">
        <f t="shared" si="23"/>
        <v>550-16-0</v>
      </c>
      <c r="AL32" s="19">
        <f t="shared" si="23"/>
        <v>550</v>
      </c>
      <c r="AM32" s="19">
        <f t="shared" si="23"/>
        <v>16</v>
      </c>
      <c r="AN32" s="19">
        <f t="shared" si="23"/>
        <v>0</v>
      </c>
      <c r="AO32" s="19">
        <f>AO31</f>
        <v>3</v>
      </c>
      <c r="AP32" s="20">
        <f t="shared" si="21"/>
        <v>1</v>
      </c>
      <c r="AQ32" s="20">
        <f t="shared" si="22"/>
        <v>-5.9268567089496926</v>
      </c>
    </row>
    <row r="33" spans="1:43" x14ac:dyDescent="0.45">
      <c r="A33" s="377" t="str">
        <f>CONCATENATE(B33,"-",C33,"-",D27)</f>
        <v>600-12-5</v>
      </c>
      <c r="B33" s="345">
        <v>600</v>
      </c>
      <c r="C33" s="345">
        <v>12</v>
      </c>
      <c r="D33" s="395"/>
      <c r="E33" s="309">
        <v>1</v>
      </c>
      <c r="F33" s="103">
        <v>1</v>
      </c>
      <c r="G33" s="178"/>
      <c r="H33" s="170">
        <v>0</v>
      </c>
      <c r="I33" s="170">
        <v>0</v>
      </c>
      <c r="J33" s="178"/>
      <c r="K33" s="178"/>
      <c r="L33" s="69"/>
      <c r="M33" s="69"/>
      <c r="N33" s="69"/>
      <c r="O33" s="226">
        <v>10</v>
      </c>
      <c r="P33" s="164">
        <f t="shared" si="2"/>
        <v>1</v>
      </c>
      <c r="Q33" s="157">
        <f t="shared" si="20"/>
        <v>-5.2632414347745815</v>
      </c>
      <c r="R33" s="310">
        <f>AVERAGE(O33:O38)</f>
        <v>10</v>
      </c>
      <c r="S33" s="367">
        <f>_xlfn.STDEV.S(O33:O38)</f>
        <v>0</v>
      </c>
      <c r="T33" s="366">
        <f>AVERAGE(P33:P38)</f>
        <v>1</v>
      </c>
      <c r="U33" s="367">
        <f>_xlfn.STDEV.S(P33:P38)</f>
        <v>0</v>
      </c>
      <c r="V33" s="366">
        <f>AVERAGE(Q33:Q38)</f>
        <v>-5.2632414347745815</v>
      </c>
      <c r="W33" s="367">
        <f>_xlfn.STDEV.S(Q33:Q38)</f>
        <v>0</v>
      </c>
      <c r="AK33" s="1" t="str">
        <f>Y9</f>
        <v>600-12-0</v>
      </c>
      <c r="AL33" s="19">
        <f>Z9</f>
        <v>600</v>
      </c>
      <c r="AM33" s="19">
        <f>AA9</f>
        <v>12</v>
      </c>
      <c r="AN33" s="19">
        <f>AB9</f>
        <v>0</v>
      </c>
      <c r="AO33" s="19">
        <v>1</v>
      </c>
      <c r="AP33" s="20">
        <f t="shared" si="21"/>
        <v>1</v>
      </c>
      <c r="AQ33" s="20">
        <f t="shared" si="22"/>
        <v>-5.9268567089496926</v>
      </c>
    </row>
    <row r="34" spans="1:43" x14ac:dyDescent="0.45">
      <c r="A34" s="352"/>
      <c r="B34" s="342"/>
      <c r="C34" s="342"/>
      <c r="D34" s="395"/>
      <c r="E34" s="284"/>
      <c r="F34" s="97">
        <v>2</v>
      </c>
      <c r="G34" s="97"/>
      <c r="H34" s="97">
        <v>0</v>
      </c>
      <c r="I34" s="97">
        <v>0</v>
      </c>
      <c r="J34" s="97"/>
      <c r="K34" s="97"/>
      <c r="L34" s="98"/>
      <c r="M34" s="98"/>
      <c r="N34" s="98"/>
      <c r="O34" s="226">
        <v>10</v>
      </c>
      <c r="P34" s="164">
        <f t="shared" si="2"/>
        <v>1</v>
      </c>
      <c r="Q34" s="157">
        <f t="shared" si="20"/>
        <v>-5.2632414347745815</v>
      </c>
      <c r="R34" s="288"/>
      <c r="S34" s="272"/>
      <c r="T34" s="270"/>
      <c r="U34" s="272"/>
      <c r="V34" s="270"/>
      <c r="W34" s="272"/>
      <c r="AK34" s="1" t="str">
        <f>AK33</f>
        <v>600-12-0</v>
      </c>
      <c r="AL34" s="19">
        <f>AL33</f>
        <v>600</v>
      </c>
      <c r="AM34" s="19">
        <f>AM33</f>
        <v>12</v>
      </c>
      <c r="AN34" s="19">
        <f>AN33</f>
        <v>0</v>
      </c>
      <c r="AO34" s="19">
        <f>AO33</f>
        <v>1</v>
      </c>
      <c r="AP34" s="20">
        <f t="shared" si="21"/>
        <v>1</v>
      </c>
      <c r="AQ34" s="20">
        <f t="shared" si="22"/>
        <v>-5.9268567089496926</v>
      </c>
    </row>
    <row r="35" spans="1:43" x14ac:dyDescent="0.45">
      <c r="A35" s="352"/>
      <c r="B35" s="342"/>
      <c r="C35" s="342"/>
      <c r="D35" s="395"/>
      <c r="E35" s="274">
        <v>2</v>
      </c>
      <c r="F35" s="97">
        <v>1</v>
      </c>
      <c r="G35" s="97"/>
      <c r="H35" s="97">
        <v>0</v>
      </c>
      <c r="I35" s="97">
        <v>0</v>
      </c>
      <c r="J35" s="97"/>
      <c r="K35" s="97"/>
      <c r="L35" s="98"/>
      <c r="M35" s="98"/>
      <c r="N35" s="98"/>
      <c r="O35" s="226">
        <v>10</v>
      </c>
      <c r="P35" s="164">
        <f t="shared" si="2"/>
        <v>1</v>
      </c>
      <c r="Q35" s="157">
        <f t="shared" si="20"/>
        <v>-5.2632414347745815</v>
      </c>
      <c r="R35" s="288"/>
      <c r="S35" s="272"/>
      <c r="T35" s="270"/>
      <c r="U35" s="272"/>
      <c r="V35" s="270"/>
      <c r="W35" s="272"/>
      <c r="AK35" s="1" t="str">
        <f t="shared" ref="AK35:AN38" si="24">AK34</f>
        <v>600-12-0</v>
      </c>
      <c r="AL35" s="19">
        <f t="shared" si="24"/>
        <v>600</v>
      </c>
      <c r="AM35" s="19">
        <f t="shared" si="24"/>
        <v>12</v>
      </c>
      <c r="AN35" s="19">
        <f t="shared" si="24"/>
        <v>0</v>
      </c>
      <c r="AO35" s="19">
        <v>2</v>
      </c>
      <c r="AP35" s="20">
        <f t="shared" si="21"/>
        <v>1</v>
      </c>
      <c r="AQ35" s="20">
        <f t="shared" si="22"/>
        <v>-5.9268567089496926</v>
      </c>
    </row>
    <row r="36" spans="1:43" x14ac:dyDescent="0.45">
      <c r="A36" s="352"/>
      <c r="B36" s="342"/>
      <c r="C36" s="342"/>
      <c r="D36" s="395"/>
      <c r="E36" s="320"/>
      <c r="F36" s="97">
        <v>2</v>
      </c>
      <c r="G36" s="97"/>
      <c r="H36" s="97">
        <v>0</v>
      </c>
      <c r="I36" s="97">
        <v>0</v>
      </c>
      <c r="J36" s="97"/>
      <c r="K36" s="97"/>
      <c r="L36" s="98"/>
      <c r="M36" s="98"/>
      <c r="N36" s="98"/>
      <c r="O36" s="226">
        <v>10</v>
      </c>
      <c r="P36" s="164">
        <f t="shared" si="2"/>
        <v>1</v>
      </c>
      <c r="Q36" s="157">
        <f t="shared" si="20"/>
        <v>-5.2632414347745815</v>
      </c>
      <c r="R36" s="288"/>
      <c r="S36" s="272"/>
      <c r="T36" s="270"/>
      <c r="U36" s="272"/>
      <c r="V36" s="270"/>
      <c r="W36" s="272"/>
      <c r="AK36" s="1" t="str">
        <f t="shared" si="24"/>
        <v>600-12-0</v>
      </c>
      <c r="AL36" s="19">
        <f t="shared" si="24"/>
        <v>600</v>
      </c>
      <c r="AM36" s="19">
        <f t="shared" si="24"/>
        <v>12</v>
      </c>
      <c r="AN36" s="19">
        <f t="shared" si="24"/>
        <v>0</v>
      </c>
      <c r="AO36" s="19">
        <f>AO35</f>
        <v>2</v>
      </c>
      <c r="AP36" s="20">
        <f t="shared" si="21"/>
        <v>1</v>
      </c>
      <c r="AQ36" s="20">
        <f t="shared" si="22"/>
        <v>-5.9268567089496926</v>
      </c>
    </row>
    <row r="37" spans="1:43" x14ac:dyDescent="0.45">
      <c r="A37" s="352"/>
      <c r="B37" s="342"/>
      <c r="C37" s="342"/>
      <c r="D37" s="395"/>
      <c r="E37" s="274">
        <v>3</v>
      </c>
      <c r="F37" s="97">
        <v>1</v>
      </c>
      <c r="G37" s="97"/>
      <c r="H37" s="97">
        <v>0</v>
      </c>
      <c r="I37" s="97">
        <v>0</v>
      </c>
      <c r="J37" s="97"/>
      <c r="K37" s="97"/>
      <c r="L37" s="98"/>
      <c r="M37" s="98"/>
      <c r="N37" s="98"/>
      <c r="O37" s="225">
        <v>10</v>
      </c>
      <c r="P37" s="157">
        <f t="shared" si="2"/>
        <v>1</v>
      </c>
      <c r="Q37" s="157">
        <f t="shared" si="20"/>
        <v>-5.2632414347745815</v>
      </c>
      <c r="R37" s="288"/>
      <c r="S37" s="272"/>
      <c r="T37" s="270"/>
      <c r="U37" s="272"/>
      <c r="V37" s="270"/>
      <c r="W37" s="272"/>
      <c r="AK37" s="1" t="str">
        <f t="shared" si="24"/>
        <v>600-12-0</v>
      </c>
      <c r="AL37" s="19">
        <f t="shared" si="24"/>
        <v>600</v>
      </c>
      <c r="AM37" s="19">
        <f t="shared" si="24"/>
        <v>12</v>
      </c>
      <c r="AN37" s="19">
        <f t="shared" si="24"/>
        <v>0</v>
      </c>
      <c r="AO37" s="19">
        <v>3</v>
      </c>
      <c r="AP37" s="20">
        <f t="shared" si="21"/>
        <v>1</v>
      </c>
      <c r="AQ37" s="20">
        <f t="shared" si="22"/>
        <v>-5.9268567089496926</v>
      </c>
    </row>
    <row r="38" spans="1:43" ht="14.65" thickBot="1" x14ac:dyDescent="0.5">
      <c r="A38" s="353"/>
      <c r="B38" s="346"/>
      <c r="C38" s="346"/>
      <c r="D38" s="338"/>
      <c r="E38" s="275"/>
      <c r="F38" s="99">
        <v>2</v>
      </c>
      <c r="G38" s="99"/>
      <c r="H38" s="99">
        <v>0</v>
      </c>
      <c r="I38" s="99">
        <v>0</v>
      </c>
      <c r="J38" s="99"/>
      <c r="K38" s="99"/>
      <c r="L38" s="66"/>
      <c r="M38" s="66"/>
      <c r="N38" s="66"/>
      <c r="O38" s="227">
        <v>10</v>
      </c>
      <c r="P38" s="168">
        <f t="shared" si="2"/>
        <v>1</v>
      </c>
      <c r="Q38" s="168">
        <f>LOG10(O38/R$21)</f>
        <v>-5.2632414347745815</v>
      </c>
      <c r="R38" s="289"/>
      <c r="S38" s="273"/>
      <c r="T38" s="271"/>
      <c r="U38" s="273"/>
      <c r="V38" s="271"/>
      <c r="W38" s="273"/>
      <c r="AK38" s="1" t="str">
        <f t="shared" si="24"/>
        <v>600-12-0</v>
      </c>
      <c r="AL38" s="19">
        <f t="shared" si="24"/>
        <v>600</v>
      </c>
      <c r="AM38" s="19">
        <f t="shared" si="24"/>
        <v>12</v>
      </c>
      <c r="AN38" s="19">
        <f t="shared" si="24"/>
        <v>0</v>
      </c>
      <c r="AO38" s="19">
        <f>AO37</f>
        <v>3</v>
      </c>
      <c r="AP38" s="20">
        <f t="shared" si="21"/>
        <v>1</v>
      </c>
      <c r="AQ38" s="20">
        <f t="shared" si="22"/>
        <v>-5.9268567089496926</v>
      </c>
    </row>
    <row r="39" spans="1:43" x14ac:dyDescent="0.45">
      <c r="A39" s="374" t="s">
        <v>68</v>
      </c>
      <c r="B39" s="402">
        <v>0</v>
      </c>
      <c r="C39" s="402">
        <v>0</v>
      </c>
      <c r="D39" s="405">
        <v>10</v>
      </c>
      <c r="E39" s="397">
        <v>1</v>
      </c>
      <c r="F39" s="80">
        <v>1</v>
      </c>
      <c r="G39" s="82"/>
      <c r="H39" s="82"/>
      <c r="I39" s="82"/>
      <c r="J39" s="82"/>
      <c r="K39" s="82">
        <v>147</v>
      </c>
      <c r="L39" s="82">
        <v>7</v>
      </c>
      <c r="M39" s="82">
        <v>0</v>
      </c>
      <c r="N39" s="82"/>
      <c r="O39" s="140">
        <f>(K39)*(10^(L$2))</f>
        <v>14700000</v>
      </c>
      <c r="P39" s="141">
        <f t="shared" si="2"/>
        <v>7.1673173347481764</v>
      </c>
      <c r="Q39" s="234"/>
      <c r="R39" s="323">
        <f>AVERAGE(O39:O44)</f>
        <v>14750000</v>
      </c>
      <c r="S39" s="324">
        <f>_xlfn.STDEV.S(O39:O44)</f>
        <v>1561729.8101784445</v>
      </c>
      <c r="T39" s="369">
        <f>AVERAGE(P39:P44)</f>
        <v>7.1667915631529722</v>
      </c>
      <c r="U39" s="371">
        <f>_xlfn.STDEV.S(P39:P44)</f>
        <v>4.5518148503653259E-2</v>
      </c>
      <c r="V39" s="325"/>
      <c r="W39" s="326"/>
      <c r="AK39" s="1" t="str">
        <f>Y10</f>
        <v>550-16-5</v>
      </c>
      <c r="AL39" s="19">
        <f>Z10</f>
        <v>550</v>
      </c>
      <c r="AM39" s="19">
        <f>AA10</f>
        <v>16</v>
      </c>
      <c r="AN39" s="19">
        <f>AB10</f>
        <v>5</v>
      </c>
      <c r="AO39" s="19">
        <v>1</v>
      </c>
      <c r="AP39" s="20">
        <f t="shared" ref="AP39:AP50" si="25">P27</f>
        <v>1</v>
      </c>
      <c r="AQ39" s="20">
        <f t="shared" ref="AQ39:AQ50" si="26">Q27</f>
        <v>-5.2632414347745815</v>
      </c>
    </row>
    <row r="40" spans="1:43" x14ac:dyDescent="0.45">
      <c r="A40" s="374"/>
      <c r="B40" s="403"/>
      <c r="C40" s="403"/>
      <c r="D40" s="406"/>
      <c r="E40" s="361"/>
      <c r="F40" s="21">
        <v>2</v>
      </c>
      <c r="G40" s="12"/>
      <c r="H40" s="12"/>
      <c r="I40" s="12"/>
      <c r="J40" s="12"/>
      <c r="K40" s="12">
        <v>156</v>
      </c>
      <c r="L40" s="12">
        <v>8</v>
      </c>
      <c r="M40" s="12">
        <v>4</v>
      </c>
      <c r="N40" s="12"/>
      <c r="O40" s="140">
        <f t="shared" ref="O40:O44" si="27">(K40)*(10^(L$2))</f>
        <v>15600000</v>
      </c>
      <c r="P40" s="141">
        <f t="shared" si="2"/>
        <v>7.1931245983544612</v>
      </c>
      <c r="Q40" s="142"/>
      <c r="R40" s="298"/>
      <c r="S40" s="300"/>
      <c r="T40" s="369"/>
      <c r="U40" s="371"/>
      <c r="V40" s="302"/>
      <c r="W40" s="304"/>
      <c r="AK40" s="1" t="str">
        <f>AK39</f>
        <v>550-16-5</v>
      </c>
      <c r="AL40" s="19">
        <f>AL39</f>
        <v>550</v>
      </c>
      <c r="AM40" s="19">
        <f>AM39</f>
        <v>16</v>
      </c>
      <c r="AN40" s="19">
        <f>AN39</f>
        <v>5</v>
      </c>
      <c r="AO40" s="19">
        <f>AO39</f>
        <v>1</v>
      </c>
      <c r="AP40" s="20">
        <f t="shared" si="25"/>
        <v>1</v>
      </c>
      <c r="AQ40" s="20">
        <f t="shared" si="26"/>
        <v>-5.2632414347745815</v>
      </c>
    </row>
    <row r="41" spans="1:43" x14ac:dyDescent="0.45">
      <c r="A41" s="374"/>
      <c r="B41" s="403"/>
      <c r="C41" s="403"/>
      <c r="D41" s="406"/>
      <c r="E41" s="350">
        <v>2</v>
      </c>
      <c r="F41" s="21">
        <v>1</v>
      </c>
      <c r="G41" s="12"/>
      <c r="H41" s="12"/>
      <c r="I41" s="12"/>
      <c r="J41" s="12"/>
      <c r="K41" s="12">
        <v>172</v>
      </c>
      <c r="L41" s="12">
        <v>11</v>
      </c>
      <c r="M41" s="12">
        <v>1</v>
      </c>
      <c r="N41" s="12"/>
      <c r="O41" s="140">
        <f t="shared" si="27"/>
        <v>17200000</v>
      </c>
      <c r="P41" s="141">
        <f t="shared" si="2"/>
        <v>7.2355284469075487</v>
      </c>
      <c r="Q41" s="142"/>
      <c r="R41" s="298"/>
      <c r="S41" s="300"/>
      <c r="T41" s="369"/>
      <c r="U41" s="371"/>
      <c r="V41" s="302"/>
      <c r="W41" s="304"/>
      <c r="AK41" s="1" t="str">
        <f t="shared" ref="AK41:AN44" si="28">AK40</f>
        <v>550-16-5</v>
      </c>
      <c r="AL41" s="19">
        <f t="shared" si="28"/>
        <v>550</v>
      </c>
      <c r="AM41" s="19">
        <f t="shared" si="28"/>
        <v>16</v>
      </c>
      <c r="AN41" s="19">
        <f t="shared" si="28"/>
        <v>5</v>
      </c>
      <c r="AO41" s="19">
        <v>2</v>
      </c>
      <c r="AP41" s="20">
        <f t="shared" si="25"/>
        <v>1</v>
      </c>
      <c r="AQ41" s="20">
        <f t="shared" si="26"/>
        <v>-5.2632414347745815</v>
      </c>
    </row>
    <row r="42" spans="1:43" x14ac:dyDescent="0.45">
      <c r="A42" s="374"/>
      <c r="B42" s="403"/>
      <c r="C42" s="403"/>
      <c r="D42" s="406"/>
      <c r="E42" s="373"/>
      <c r="F42" s="21">
        <v>2</v>
      </c>
      <c r="G42" s="12"/>
      <c r="H42" s="12"/>
      <c r="I42" s="12"/>
      <c r="J42" s="12"/>
      <c r="K42" s="12">
        <v>148</v>
      </c>
      <c r="L42" s="12">
        <v>16</v>
      </c>
      <c r="M42" s="12">
        <v>1</v>
      </c>
      <c r="N42" s="12"/>
      <c r="O42" s="140">
        <f t="shared" si="27"/>
        <v>14800000</v>
      </c>
      <c r="P42" s="141">
        <f t="shared" si="2"/>
        <v>7.1702617153949575</v>
      </c>
      <c r="Q42" s="142"/>
      <c r="R42" s="298"/>
      <c r="S42" s="300"/>
      <c r="T42" s="369"/>
      <c r="U42" s="371"/>
      <c r="V42" s="302"/>
      <c r="W42" s="304"/>
      <c r="AK42" s="1" t="str">
        <f t="shared" si="28"/>
        <v>550-16-5</v>
      </c>
      <c r="AL42" s="19">
        <f t="shared" si="28"/>
        <v>550</v>
      </c>
      <c r="AM42" s="19">
        <f t="shared" si="28"/>
        <v>16</v>
      </c>
      <c r="AN42" s="19">
        <f t="shared" si="28"/>
        <v>5</v>
      </c>
      <c r="AO42" s="19">
        <f>AO41</f>
        <v>2</v>
      </c>
      <c r="AP42" s="20">
        <f t="shared" si="25"/>
        <v>1</v>
      </c>
      <c r="AQ42" s="20">
        <f t="shared" si="26"/>
        <v>-5.2632414347745815</v>
      </c>
    </row>
    <row r="43" spans="1:43" x14ac:dyDescent="0.45">
      <c r="A43" s="374"/>
      <c r="B43" s="403"/>
      <c r="C43" s="403"/>
      <c r="D43" s="406"/>
      <c r="E43" s="350">
        <v>3</v>
      </c>
      <c r="F43" s="21">
        <v>1</v>
      </c>
      <c r="G43" s="12"/>
      <c r="H43" s="12"/>
      <c r="I43" s="12"/>
      <c r="J43" s="12"/>
      <c r="K43" s="12">
        <v>132</v>
      </c>
      <c r="L43" s="12">
        <v>16</v>
      </c>
      <c r="M43" s="12">
        <v>0</v>
      </c>
      <c r="N43" s="12"/>
      <c r="O43" s="140">
        <f t="shared" si="27"/>
        <v>13200000</v>
      </c>
      <c r="P43" s="141">
        <f t="shared" si="2"/>
        <v>7.1205739312058496</v>
      </c>
      <c r="Q43" s="142"/>
      <c r="R43" s="298"/>
      <c r="S43" s="300"/>
      <c r="T43" s="369"/>
      <c r="U43" s="371"/>
      <c r="V43" s="302"/>
      <c r="W43" s="304"/>
      <c r="AK43" s="1" t="str">
        <f t="shared" si="28"/>
        <v>550-16-5</v>
      </c>
      <c r="AL43" s="19">
        <f t="shared" si="28"/>
        <v>550</v>
      </c>
      <c r="AM43" s="19">
        <f t="shared" si="28"/>
        <v>16</v>
      </c>
      <c r="AN43" s="19">
        <f t="shared" si="28"/>
        <v>5</v>
      </c>
      <c r="AO43" s="19">
        <v>3</v>
      </c>
      <c r="AP43" s="20">
        <f t="shared" si="25"/>
        <v>1</v>
      </c>
      <c r="AQ43" s="20">
        <f t="shared" si="26"/>
        <v>-5.2632414347745815</v>
      </c>
    </row>
    <row r="44" spans="1:43" ht="14.65" thickBot="1" x14ac:dyDescent="0.5">
      <c r="A44" s="375"/>
      <c r="B44" s="404"/>
      <c r="C44" s="404"/>
      <c r="D44" s="407"/>
      <c r="E44" s="297"/>
      <c r="F44" s="22">
        <v>2</v>
      </c>
      <c r="G44" s="25"/>
      <c r="H44" s="25"/>
      <c r="I44" s="25"/>
      <c r="J44" s="25"/>
      <c r="K44" s="25">
        <v>130</v>
      </c>
      <c r="L44" s="25">
        <v>14</v>
      </c>
      <c r="M44" s="25">
        <v>3</v>
      </c>
      <c r="N44" s="25"/>
      <c r="O44" s="149">
        <f t="shared" si="27"/>
        <v>13000000</v>
      </c>
      <c r="P44" s="150">
        <f t="shared" si="2"/>
        <v>7.1139433523068369</v>
      </c>
      <c r="Q44" s="151"/>
      <c r="R44" s="299"/>
      <c r="S44" s="301"/>
      <c r="T44" s="370"/>
      <c r="U44" s="372"/>
      <c r="V44" s="303"/>
      <c r="W44" s="305"/>
      <c r="AK44" s="1" t="str">
        <f t="shared" si="28"/>
        <v>550-16-5</v>
      </c>
      <c r="AL44" s="19">
        <f t="shared" si="28"/>
        <v>550</v>
      </c>
      <c r="AM44" s="19">
        <f t="shared" si="28"/>
        <v>16</v>
      </c>
      <c r="AN44" s="19">
        <f t="shared" si="28"/>
        <v>5</v>
      </c>
      <c r="AO44" s="19">
        <f>AO43</f>
        <v>3</v>
      </c>
      <c r="AP44" s="20">
        <f t="shared" si="25"/>
        <v>1</v>
      </c>
      <c r="AQ44" s="20">
        <f t="shared" si="26"/>
        <v>-5.2632414347745815</v>
      </c>
    </row>
    <row r="45" spans="1:43" ht="14.65" thickTop="1" x14ac:dyDescent="0.45">
      <c r="A45" s="351" t="str">
        <f>CONCATENATE(B45,"-",C45,"-",D45)</f>
        <v>550-16-10</v>
      </c>
      <c r="B45" s="354">
        <v>550</v>
      </c>
      <c r="C45" s="354">
        <v>16</v>
      </c>
      <c r="D45" s="394">
        <v>10</v>
      </c>
      <c r="E45" s="287">
        <v>1</v>
      </c>
      <c r="F45" s="101">
        <v>1</v>
      </c>
      <c r="G45" s="170"/>
      <c r="H45" s="170">
        <v>0</v>
      </c>
      <c r="I45" s="170">
        <v>0</v>
      </c>
      <c r="J45" s="170"/>
      <c r="K45" s="170"/>
      <c r="L45" s="45"/>
      <c r="M45" s="45"/>
      <c r="N45" s="45"/>
      <c r="O45" s="225">
        <v>10</v>
      </c>
      <c r="P45" s="157">
        <f t="shared" si="2"/>
        <v>1</v>
      </c>
      <c r="Q45" s="157">
        <f>LOG10(O45/R$39)</f>
        <v>-6.1687920203141822</v>
      </c>
      <c r="R45" s="310">
        <f t="shared" ref="R45" si="29">AVERAGE(O45:O50)</f>
        <v>10</v>
      </c>
      <c r="S45" s="367">
        <f>_xlfn.STDEV.S(O45:O50)</f>
        <v>0</v>
      </c>
      <c r="T45" s="270">
        <f>AVERAGE(P45:P50)</f>
        <v>1</v>
      </c>
      <c r="U45" s="272">
        <f>_xlfn.STDEV.S(P45:P50)</f>
        <v>0</v>
      </c>
      <c r="V45" s="366">
        <f>AVERAGE(Q45:Q50)</f>
        <v>-6.1687920203141822</v>
      </c>
      <c r="W45" s="367">
        <f t="shared" ref="W45" si="30">_xlfn.STDEV.S(Q45:Q50)</f>
        <v>0</v>
      </c>
      <c r="AK45" s="1" t="str">
        <f>Y11</f>
        <v>600-12-5</v>
      </c>
      <c r="AL45" s="19">
        <f>Z11</f>
        <v>600</v>
      </c>
      <c r="AM45" s="19">
        <f>AA11</f>
        <v>12</v>
      </c>
      <c r="AN45" s="19">
        <f>AB11</f>
        <v>0</v>
      </c>
      <c r="AO45" s="19">
        <v>1</v>
      </c>
      <c r="AP45" s="20">
        <f t="shared" si="25"/>
        <v>1</v>
      </c>
      <c r="AQ45" s="20">
        <f t="shared" si="26"/>
        <v>-5.2632414347745815</v>
      </c>
    </row>
    <row r="46" spans="1:43" x14ac:dyDescent="0.45">
      <c r="A46" s="352"/>
      <c r="B46" s="342"/>
      <c r="C46" s="342"/>
      <c r="D46" s="395"/>
      <c r="E46" s="284">
        <v>2</v>
      </c>
      <c r="F46" s="97">
        <v>2</v>
      </c>
      <c r="G46" s="97"/>
      <c r="H46" s="97">
        <v>0</v>
      </c>
      <c r="I46" s="97">
        <v>0</v>
      </c>
      <c r="J46" s="97"/>
      <c r="K46" s="97"/>
      <c r="L46" s="98"/>
      <c r="M46" s="98"/>
      <c r="N46" s="98"/>
      <c r="O46" s="225">
        <v>10</v>
      </c>
      <c r="P46" s="157">
        <f t="shared" si="2"/>
        <v>1</v>
      </c>
      <c r="Q46" s="157">
        <f>LOG10(O46/R$39)</f>
        <v>-6.1687920203141822</v>
      </c>
      <c r="R46" s="288"/>
      <c r="S46" s="272"/>
      <c r="T46" s="270"/>
      <c r="U46" s="272"/>
      <c r="V46" s="270"/>
      <c r="W46" s="272"/>
      <c r="AK46" s="1" t="str">
        <f>AK45</f>
        <v>600-12-5</v>
      </c>
      <c r="AL46" s="19">
        <f>AL45</f>
        <v>600</v>
      </c>
      <c r="AM46" s="19">
        <f>AM45</f>
        <v>12</v>
      </c>
      <c r="AN46" s="19">
        <f>AN45</f>
        <v>0</v>
      </c>
      <c r="AO46" s="19">
        <f>AO45</f>
        <v>1</v>
      </c>
      <c r="AP46" s="20">
        <f t="shared" si="25"/>
        <v>1</v>
      </c>
      <c r="AQ46" s="20">
        <f t="shared" si="26"/>
        <v>-5.2632414347745815</v>
      </c>
    </row>
    <row r="47" spans="1:43" x14ac:dyDescent="0.45">
      <c r="A47" s="352"/>
      <c r="B47" s="342"/>
      <c r="C47" s="342"/>
      <c r="D47" s="395"/>
      <c r="E47" s="274">
        <v>2</v>
      </c>
      <c r="F47" s="97">
        <v>1</v>
      </c>
      <c r="G47" s="97"/>
      <c r="H47" s="97">
        <v>0</v>
      </c>
      <c r="I47" s="97">
        <v>0</v>
      </c>
      <c r="J47" s="97"/>
      <c r="K47" s="97"/>
      <c r="L47" s="98"/>
      <c r="M47" s="98"/>
      <c r="N47" s="98"/>
      <c r="O47" s="226">
        <v>10</v>
      </c>
      <c r="P47" s="164">
        <f t="shared" si="2"/>
        <v>1</v>
      </c>
      <c r="Q47" s="157">
        <f t="shared" ref="Q47:Q49" si="31">LOG10(O47/R$39)</f>
        <v>-6.1687920203141822</v>
      </c>
      <c r="R47" s="288"/>
      <c r="S47" s="272"/>
      <c r="T47" s="270"/>
      <c r="U47" s="272"/>
      <c r="V47" s="270"/>
      <c r="W47" s="272"/>
      <c r="AK47" s="1" t="str">
        <f t="shared" ref="AK47:AN50" si="32">AK46</f>
        <v>600-12-5</v>
      </c>
      <c r="AL47" s="19">
        <f t="shared" si="32"/>
        <v>600</v>
      </c>
      <c r="AM47" s="19">
        <f t="shared" si="32"/>
        <v>12</v>
      </c>
      <c r="AN47" s="19">
        <f t="shared" si="32"/>
        <v>0</v>
      </c>
      <c r="AO47" s="19">
        <v>2</v>
      </c>
      <c r="AP47" s="20">
        <f t="shared" si="25"/>
        <v>1</v>
      </c>
      <c r="AQ47" s="20">
        <f t="shared" si="26"/>
        <v>-5.2632414347745815</v>
      </c>
    </row>
    <row r="48" spans="1:43" x14ac:dyDescent="0.45">
      <c r="A48" s="352"/>
      <c r="B48" s="342"/>
      <c r="C48" s="342"/>
      <c r="D48" s="395"/>
      <c r="E48" s="320">
        <v>2</v>
      </c>
      <c r="F48" s="97">
        <v>2</v>
      </c>
      <c r="G48" s="97"/>
      <c r="H48" s="97">
        <v>0</v>
      </c>
      <c r="I48" s="97">
        <v>0</v>
      </c>
      <c r="J48" s="97"/>
      <c r="K48" s="97"/>
      <c r="L48" s="98"/>
      <c r="M48" s="98"/>
      <c r="N48" s="98"/>
      <c r="O48" s="226">
        <v>10</v>
      </c>
      <c r="P48" s="164">
        <f t="shared" si="2"/>
        <v>1</v>
      </c>
      <c r="Q48" s="157">
        <f t="shared" si="31"/>
        <v>-6.1687920203141822</v>
      </c>
      <c r="R48" s="288"/>
      <c r="S48" s="272"/>
      <c r="T48" s="270"/>
      <c r="U48" s="272"/>
      <c r="V48" s="270"/>
      <c r="W48" s="272"/>
      <c r="AK48" s="1" t="str">
        <f t="shared" si="32"/>
        <v>600-12-5</v>
      </c>
      <c r="AL48" s="19">
        <f t="shared" si="32"/>
        <v>600</v>
      </c>
      <c r="AM48" s="19">
        <f t="shared" si="32"/>
        <v>12</v>
      </c>
      <c r="AN48" s="19">
        <f t="shared" si="32"/>
        <v>0</v>
      </c>
      <c r="AO48" s="19">
        <f>AO47</f>
        <v>2</v>
      </c>
      <c r="AP48" s="20">
        <f t="shared" si="25"/>
        <v>1</v>
      </c>
      <c r="AQ48" s="20">
        <f t="shared" si="26"/>
        <v>-5.2632414347745815</v>
      </c>
    </row>
    <row r="49" spans="1:43" x14ac:dyDescent="0.45">
      <c r="A49" s="352"/>
      <c r="B49" s="342"/>
      <c r="C49" s="342"/>
      <c r="D49" s="395"/>
      <c r="E49" s="274">
        <v>3</v>
      </c>
      <c r="F49" s="97">
        <v>1</v>
      </c>
      <c r="G49" s="97"/>
      <c r="H49" s="97">
        <v>0</v>
      </c>
      <c r="I49" s="97">
        <v>0</v>
      </c>
      <c r="J49" s="97"/>
      <c r="K49" s="97"/>
      <c r="L49" s="98"/>
      <c r="M49" s="98"/>
      <c r="N49" s="98"/>
      <c r="O49" s="225">
        <v>10</v>
      </c>
      <c r="P49" s="157">
        <f t="shared" si="2"/>
        <v>1</v>
      </c>
      <c r="Q49" s="157">
        <f t="shared" si="31"/>
        <v>-6.1687920203141822</v>
      </c>
      <c r="R49" s="288"/>
      <c r="S49" s="272"/>
      <c r="T49" s="270"/>
      <c r="U49" s="272"/>
      <c r="V49" s="270"/>
      <c r="W49" s="272"/>
      <c r="AK49" s="1" t="str">
        <f t="shared" si="32"/>
        <v>600-12-5</v>
      </c>
      <c r="AL49" s="19">
        <f t="shared" si="32"/>
        <v>600</v>
      </c>
      <c r="AM49" s="19">
        <f t="shared" si="32"/>
        <v>12</v>
      </c>
      <c r="AN49" s="19">
        <f t="shared" si="32"/>
        <v>0</v>
      </c>
      <c r="AO49" s="19">
        <v>3</v>
      </c>
      <c r="AP49" s="20">
        <f t="shared" si="25"/>
        <v>1</v>
      </c>
      <c r="AQ49" s="20">
        <f t="shared" si="26"/>
        <v>-5.2632414347745815</v>
      </c>
    </row>
    <row r="50" spans="1:43" ht="14.65" thickBot="1" x14ac:dyDescent="0.5">
      <c r="A50" s="353"/>
      <c r="B50" s="346"/>
      <c r="C50" s="346"/>
      <c r="D50" s="395"/>
      <c r="E50" s="275">
        <v>2</v>
      </c>
      <c r="F50" s="99">
        <v>2</v>
      </c>
      <c r="G50" s="99"/>
      <c r="H50" s="99">
        <v>0</v>
      </c>
      <c r="I50" s="99">
        <v>0</v>
      </c>
      <c r="J50" s="99"/>
      <c r="K50" s="99"/>
      <c r="L50" s="66"/>
      <c r="M50" s="66"/>
      <c r="N50" s="66"/>
      <c r="O50" s="227">
        <v>10</v>
      </c>
      <c r="P50" s="168">
        <f t="shared" si="2"/>
        <v>1</v>
      </c>
      <c r="Q50" s="168">
        <f>LOG10(O50/R$39)</f>
        <v>-6.1687920203141822</v>
      </c>
      <c r="R50" s="289"/>
      <c r="S50" s="273"/>
      <c r="T50" s="271"/>
      <c r="U50" s="273"/>
      <c r="V50" s="271"/>
      <c r="W50" s="273"/>
      <c r="AK50" s="1" t="str">
        <f t="shared" si="32"/>
        <v>600-12-5</v>
      </c>
      <c r="AL50" s="19">
        <f t="shared" si="32"/>
        <v>600</v>
      </c>
      <c r="AM50" s="19">
        <f t="shared" si="32"/>
        <v>12</v>
      </c>
      <c r="AN50" s="19">
        <f t="shared" si="32"/>
        <v>0</v>
      </c>
      <c r="AO50" s="19">
        <f>AO49</f>
        <v>3</v>
      </c>
      <c r="AP50" s="20">
        <f t="shared" si="25"/>
        <v>1</v>
      </c>
      <c r="AQ50" s="20">
        <f t="shared" si="26"/>
        <v>-5.2632414347745815</v>
      </c>
    </row>
    <row r="51" spans="1:43" x14ac:dyDescent="0.45">
      <c r="A51" s="377" t="str">
        <f>CONCATENATE(B51,"-",C51,"-",D45)</f>
        <v>600-12-10</v>
      </c>
      <c r="B51" s="345">
        <v>600</v>
      </c>
      <c r="C51" s="345">
        <v>12</v>
      </c>
      <c r="D51" s="395"/>
      <c r="E51" s="309">
        <v>1</v>
      </c>
      <c r="F51" s="103">
        <v>1</v>
      </c>
      <c r="G51" s="178"/>
      <c r="H51" s="178">
        <v>0</v>
      </c>
      <c r="I51" s="178">
        <v>0</v>
      </c>
      <c r="J51" s="178"/>
      <c r="K51" s="178"/>
      <c r="L51" s="69"/>
      <c r="M51" s="69"/>
      <c r="N51" s="69"/>
      <c r="O51" s="226">
        <v>10</v>
      </c>
      <c r="P51" s="164">
        <f t="shared" si="2"/>
        <v>1</v>
      </c>
      <c r="Q51" s="157">
        <f>LOG10(O51/R$39)</f>
        <v>-6.1687920203141822</v>
      </c>
      <c r="R51" s="310">
        <f t="shared" ref="R51" si="33">AVERAGE(O51:O56)</f>
        <v>10</v>
      </c>
      <c r="S51" s="367">
        <f>_xlfn.STDEV.S(O51:O56)</f>
        <v>0</v>
      </c>
      <c r="T51" s="366">
        <f>AVERAGE(P51:P56)</f>
        <v>1</v>
      </c>
      <c r="U51" s="367">
        <f>_xlfn.STDEV.S(P51:P56)</f>
        <v>0</v>
      </c>
      <c r="V51" s="366">
        <f>AVERAGE(Q51:Q56)</f>
        <v>-6.1687920203141822</v>
      </c>
      <c r="W51" s="367">
        <f t="shared" ref="W51" si="34">_xlfn.STDEV.S(Q51:Q56)</f>
        <v>0</v>
      </c>
      <c r="AK51" s="1" t="str">
        <f>Y12</f>
        <v>550-16-10</v>
      </c>
      <c r="AL51" s="19">
        <f>Z12</f>
        <v>550</v>
      </c>
      <c r="AM51" s="19">
        <f>AA12</f>
        <v>16</v>
      </c>
      <c r="AN51" s="19">
        <f>AB12</f>
        <v>10</v>
      </c>
      <c r="AO51" s="19">
        <v>1</v>
      </c>
      <c r="AP51" s="20">
        <f t="shared" ref="AP51:AP62" si="35">P45</f>
        <v>1</v>
      </c>
      <c r="AQ51" s="20">
        <f t="shared" ref="AQ51:AQ62" si="36">Q45</f>
        <v>-6.1687920203141822</v>
      </c>
    </row>
    <row r="52" spans="1:43" x14ac:dyDescent="0.45">
      <c r="A52" s="352"/>
      <c r="B52" s="342"/>
      <c r="C52" s="342"/>
      <c r="D52" s="395"/>
      <c r="E52" s="284">
        <v>2</v>
      </c>
      <c r="F52" s="97">
        <v>2</v>
      </c>
      <c r="G52" s="97"/>
      <c r="H52" s="97">
        <v>0</v>
      </c>
      <c r="I52" s="97">
        <v>0</v>
      </c>
      <c r="J52" s="97"/>
      <c r="K52" s="97"/>
      <c r="L52" s="98"/>
      <c r="M52" s="98"/>
      <c r="N52" s="98"/>
      <c r="O52" s="226">
        <v>10</v>
      </c>
      <c r="P52" s="164">
        <f t="shared" si="2"/>
        <v>1</v>
      </c>
      <c r="Q52" s="157">
        <f>LOG10(O52/R$39)</f>
        <v>-6.1687920203141822</v>
      </c>
      <c r="R52" s="288"/>
      <c r="S52" s="272"/>
      <c r="T52" s="270"/>
      <c r="U52" s="272"/>
      <c r="V52" s="270"/>
      <c r="W52" s="272"/>
      <c r="AK52" s="1" t="str">
        <f>AK51</f>
        <v>550-16-10</v>
      </c>
      <c r="AL52" s="19">
        <f>AL51</f>
        <v>550</v>
      </c>
      <c r="AM52" s="19">
        <f>AM51</f>
        <v>16</v>
      </c>
      <c r="AN52" s="19">
        <f>AN51</f>
        <v>10</v>
      </c>
      <c r="AO52" s="19">
        <f>AO51</f>
        <v>1</v>
      </c>
      <c r="AP52" s="20">
        <f t="shared" si="35"/>
        <v>1</v>
      </c>
      <c r="AQ52" s="20">
        <f t="shared" si="36"/>
        <v>-6.1687920203141822</v>
      </c>
    </row>
    <row r="53" spans="1:43" x14ac:dyDescent="0.45">
      <c r="A53" s="352"/>
      <c r="B53" s="342"/>
      <c r="C53" s="342"/>
      <c r="D53" s="395"/>
      <c r="E53" s="274">
        <v>2</v>
      </c>
      <c r="F53" s="97">
        <v>1</v>
      </c>
      <c r="G53" s="97"/>
      <c r="H53" s="97">
        <v>0</v>
      </c>
      <c r="I53" s="97">
        <v>0</v>
      </c>
      <c r="J53" s="97"/>
      <c r="K53" s="97"/>
      <c r="L53" s="98"/>
      <c r="M53" s="98"/>
      <c r="N53" s="98"/>
      <c r="O53" s="226">
        <v>10</v>
      </c>
      <c r="P53" s="164">
        <f t="shared" si="2"/>
        <v>1</v>
      </c>
      <c r="Q53" s="157">
        <f t="shared" ref="Q53:Q55" si="37">LOG10(O53/R$39)</f>
        <v>-6.1687920203141822</v>
      </c>
      <c r="R53" s="288"/>
      <c r="S53" s="272"/>
      <c r="T53" s="270"/>
      <c r="U53" s="272"/>
      <c r="V53" s="270"/>
      <c r="W53" s="272"/>
      <c r="AK53" s="1" t="str">
        <f t="shared" ref="AK53:AN56" si="38">AK52</f>
        <v>550-16-10</v>
      </c>
      <c r="AL53" s="19">
        <f t="shared" si="38"/>
        <v>550</v>
      </c>
      <c r="AM53" s="19">
        <f t="shared" si="38"/>
        <v>16</v>
      </c>
      <c r="AN53" s="19">
        <f t="shared" si="38"/>
        <v>10</v>
      </c>
      <c r="AO53" s="19">
        <v>2</v>
      </c>
      <c r="AP53" s="20">
        <f t="shared" si="35"/>
        <v>1</v>
      </c>
      <c r="AQ53" s="20">
        <f t="shared" si="36"/>
        <v>-6.1687920203141822</v>
      </c>
    </row>
    <row r="54" spans="1:43" x14ac:dyDescent="0.45">
      <c r="A54" s="352"/>
      <c r="B54" s="342"/>
      <c r="C54" s="342"/>
      <c r="D54" s="395"/>
      <c r="E54" s="320">
        <v>2</v>
      </c>
      <c r="F54" s="97">
        <v>2</v>
      </c>
      <c r="G54" s="97"/>
      <c r="H54" s="97">
        <v>0</v>
      </c>
      <c r="I54" s="97">
        <v>0</v>
      </c>
      <c r="J54" s="97"/>
      <c r="K54" s="97"/>
      <c r="L54" s="98"/>
      <c r="M54" s="98"/>
      <c r="N54" s="98"/>
      <c r="O54" s="226">
        <v>10</v>
      </c>
      <c r="P54" s="164">
        <f t="shared" si="2"/>
        <v>1</v>
      </c>
      <c r="Q54" s="157">
        <f t="shared" si="37"/>
        <v>-6.1687920203141822</v>
      </c>
      <c r="R54" s="288"/>
      <c r="S54" s="272"/>
      <c r="T54" s="270"/>
      <c r="U54" s="272"/>
      <c r="V54" s="270"/>
      <c r="W54" s="272"/>
      <c r="AK54" s="1" t="str">
        <f t="shared" si="38"/>
        <v>550-16-10</v>
      </c>
      <c r="AL54" s="19">
        <f t="shared" si="38"/>
        <v>550</v>
      </c>
      <c r="AM54" s="19">
        <f t="shared" si="38"/>
        <v>16</v>
      </c>
      <c r="AN54" s="19">
        <f t="shared" si="38"/>
        <v>10</v>
      </c>
      <c r="AO54" s="19">
        <f>AO53</f>
        <v>2</v>
      </c>
      <c r="AP54" s="20">
        <f t="shared" si="35"/>
        <v>1</v>
      </c>
      <c r="AQ54" s="20">
        <f t="shared" si="36"/>
        <v>-6.1687920203141822</v>
      </c>
    </row>
    <row r="55" spans="1:43" x14ac:dyDescent="0.45">
      <c r="A55" s="352"/>
      <c r="B55" s="342"/>
      <c r="C55" s="342"/>
      <c r="D55" s="395"/>
      <c r="E55" s="274">
        <v>3</v>
      </c>
      <c r="F55" s="97">
        <v>1</v>
      </c>
      <c r="G55" s="97"/>
      <c r="H55" s="97">
        <v>0</v>
      </c>
      <c r="I55" s="97">
        <v>0</v>
      </c>
      <c r="J55" s="97"/>
      <c r="K55" s="97"/>
      <c r="L55" s="98"/>
      <c r="M55" s="98"/>
      <c r="N55" s="98"/>
      <c r="O55" s="225">
        <v>10</v>
      </c>
      <c r="P55" s="157">
        <f t="shared" si="2"/>
        <v>1</v>
      </c>
      <c r="Q55" s="157">
        <f t="shared" si="37"/>
        <v>-6.1687920203141822</v>
      </c>
      <c r="R55" s="288"/>
      <c r="S55" s="272"/>
      <c r="T55" s="270"/>
      <c r="U55" s="272"/>
      <c r="V55" s="270"/>
      <c r="W55" s="272"/>
      <c r="AK55" s="1" t="str">
        <f t="shared" si="38"/>
        <v>550-16-10</v>
      </c>
      <c r="AL55" s="19">
        <f t="shared" si="38"/>
        <v>550</v>
      </c>
      <c r="AM55" s="19">
        <f t="shared" si="38"/>
        <v>16</v>
      </c>
      <c r="AN55" s="19">
        <f t="shared" si="38"/>
        <v>10</v>
      </c>
      <c r="AO55" s="19">
        <v>3</v>
      </c>
      <c r="AP55" s="20">
        <f t="shared" si="35"/>
        <v>1</v>
      </c>
      <c r="AQ55" s="20">
        <f t="shared" si="36"/>
        <v>-6.1687920203141822</v>
      </c>
    </row>
    <row r="56" spans="1:43" ht="14.65" thickBot="1" x14ac:dyDescent="0.5">
      <c r="A56" s="396"/>
      <c r="B56" s="401"/>
      <c r="C56" s="401"/>
      <c r="D56" s="400"/>
      <c r="E56" s="275">
        <v>2</v>
      </c>
      <c r="F56" s="99">
        <v>2</v>
      </c>
      <c r="G56" s="99"/>
      <c r="H56" s="99">
        <v>0</v>
      </c>
      <c r="I56" s="99">
        <v>0</v>
      </c>
      <c r="J56" s="99"/>
      <c r="K56" s="99"/>
      <c r="L56" s="66"/>
      <c r="M56" s="66"/>
      <c r="N56" s="66"/>
      <c r="O56" s="227">
        <v>10</v>
      </c>
      <c r="P56" s="168">
        <f t="shared" si="2"/>
        <v>1</v>
      </c>
      <c r="Q56" s="168">
        <f>LOG10(O56/R$39)</f>
        <v>-6.1687920203141822</v>
      </c>
      <c r="R56" s="289"/>
      <c r="S56" s="273"/>
      <c r="T56" s="271"/>
      <c r="U56" s="273"/>
      <c r="V56" s="271"/>
      <c r="W56" s="273"/>
      <c r="AK56" s="1" t="str">
        <f t="shared" si="38"/>
        <v>550-16-10</v>
      </c>
      <c r="AL56" s="19">
        <f t="shared" si="38"/>
        <v>550</v>
      </c>
      <c r="AM56" s="19">
        <f t="shared" si="38"/>
        <v>16</v>
      </c>
      <c r="AN56" s="19">
        <f t="shared" si="38"/>
        <v>10</v>
      </c>
      <c r="AO56" s="19">
        <f>AO55</f>
        <v>3</v>
      </c>
      <c r="AP56" s="20">
        <f t="shared" si="35"/>
        <v>1</v>
      </c>
      <c r="AQ56" s="20">
        <f t="shared" si="36"/>
        <v>-6.1687920203141822</v>
      </c>
    </row>
    <row r="57" spans="1:43" ht="14.65" thickTop="1" x14ac:dyDescent="0.45">
      <c r="A57" s="374" t="s">
        <v>69</v>
      </c>
      <c r="B57" s="322">
        <v>0</v>
      </c>
      <c r="C57" s="322">
        <v>0</v>
      </c>
      <c r="D57" s="397" t="s">
        <v>92</v>
      </c>
      <c r="E57" s="397">
        <v>1</v>
      </c>
      <c r="F57" s="80">
        <v>1</v>
      </c>
      <c r="G57" s="82"/>
      <c r="H57" s="82"/>
      <c r="I57" s="82"/>
      <c r="J57" s="82"/>
      <c r="K57" s="82">
        <v>146</v>
      </c>
      <c r="L57" s="82">
        <v>16</v>
      </c>
      <c r="M57" s="82"/>
      <c r="N57" s="82"/>
      <c r="O57" s="140">
        <f>(K57)*(10^(L$2))</f>
        <v>14600000</v>
      </c>
      <c r="P57" s="141">
        <f t="shared" si="2"/>
        <v>7.1643528557844371</v>
      </c>
      <c r="Q57" s="232"/>
      <c r="R57" s="323">
        <f>AVERAGE(O57:O62)</f>
        <v>15083333.333333334</v>
      </c>
      <c r="S57" s="324">
        <f>_xlfn.STDEV.S(O57:O62)</f>
        <v>974508.42308656662</v>
      </c>
      <c r="T57" s="369">
        <f>AVERAGE(P57:P62)</f>
        <v>7.17773558179129</v>
      </c>
      <c r="U57" s="371">
        <f>_xlfn.STDEV.S(P57:P62)</f>
        <v>2.8235674151739502E-2</v>
      </c>
      <c r="V57" s="325"/>
      <c r="W57" s="326"/>
      <c r="AK57" s="1" t="str">
        <f>Y13</f>
        <v>600-12-10</v>
      </c>
      <c r="AL57" s="19">
        <f>Z13</f>
        <v>600</v>
      </c>
      <c r="AM57" s="19">
        <f>AA13</f>
        <v>12</v>
      </c>
      <c r="AN57" s="19">
        <f>AB13</f>
        <v>0</v>
      </c>
      <c r="AO57" s="19">
        <v>1</v>
      </c>
      <c r="AP57" s="20">
        <f t="shared" si="35"/>
        <v>1</v>
      </c>
      <c r="AQ57" s="20">
        <f t="shared" si="36"/>
        <v>-6.1687920203141822</v>
      </c>
    </row>
    <row r="58" spans="1:43" x14ac:dyDescent="0.45">
      <c r="A58" s="374"/>
      <c r="B58" s="296"/>
      <c r="C58" s="296"/>
      <c r="D58" s="398"/>
      <c r="E58" s="361">
        <v>2</v>
      </c>
      <c r="F58" s="21">
        <v>2</v>
      </c>
      <c r="G58" s="12"/>
      <c r="H58" s="12"/>
      <c r="I58" s="12"/>
      <c r="J58" s="12"/>
      <c r="K58" s="12">
        <v>160</v>
      </c>
      <c r="L58" s="12">
        <v>10</v>
      </c>
      <c r="M58" s="12"/>
      <c r="N58" s="12"/>
      <c r="O58" s="140">
        <f t="shared" ref="O58:O62" si="39">(K58)*(10^(L$2))</f>
        <v>16000000</v>
      </c>
      <c r="P58" s="141">
        <f t="shared" si="2"/>
        <v>7.204119982655925</v>
      </c>
      <c r="Q58" s="14"/>
      <c r="R58" s="298"/>
      <c r="S58" s="300"/>
      <c r="T58" s="369"/>
      <c r="U58" s="371"/>
      <c r="V58" s="302"/>
      <c r="W58" s="304"/>
      <c r="AK58" s="1" t="str">
        <f>AK57</f>
        <v>600-12-10</v>
      </c>
      <c r="AL58" s="19">
        <f>AL57</f>
        <v>600</v>
      </c>
      <c r="AM58" s="19">
        <f>AM57</f>
        <v>12</v>
      </c>
      <c r="AN58" s="19">
        <f>AN57</f>
        <v>0</v>
      </c>
      <c r="AO58" s="19">
        <f>AO57</f>
        <v>1</v>
      </c>
      <c r="AP58" s="20">
        <f t="shared" si="35"/>
        <v>1</v>
      </c>
      <c r="AQ58" s="20">
        <f t="shared" si="36"/>
        <v>-6.1687920203141822</v>
      </c>
    </row>
    <row r="59" spans="1:43" x14ac:dyDescent="0.45">
      <c r="A59" s="374"/>
      <c r="B59" s="296"/>
      <c r="C59" s="296"/>
      <c r="D59" s="398"/>
      <c r="E59" s="350">
        <v>2</v>
      </c>
      <c r="F59" s="21">
        <v>1</v>
      </c>
      <c r="G59" s="12"/>
      <c r="H59" s="12"/>
      <c r="I59" s="12"/>
      <c r="J59" s="12"/>
      <c r="K59" s="12">
        <v>161</v>
      </c>
      <c r="L59" s="12">
        <v>17</v>
      </c>
      <c r="M59" s="12"/>
      <c r="N59" s="12"/>
      <c r="O59" s="140">
        <f t="shared" si="39"/>
        <v>16100000</v>
      </c>
      <c r="P59" s="141">
        <f t="shared" si="2"/>
        <v>7.20682587603185</v>
      </c>
      <c r="Q59" s="14"/>
      <c r="R59" s="298"/>
      <c r="S59" s="300"/>
      <c r="T59" s="369"/>
      <c r="U59" s="371"/>
      <c r="V59" s="302"/>
      <c r="W59" s="304"/>
      <c r="AK59" s="1" t="str">
        <f t="shared" ref="AK59:AN62" si="40">AK58</f>
        <v>600-12-10</v>
      </c>
      <c r="AL59" s="19">
        <f t="shared" si="40"/>
        <v>600</v>
      </c>
      <c r="AM59" s="19">
        <f t="shared" si="40"/>
        <v>12</v>
      </c>
      <c r="AN59" s="19">
        <f t="shared" si="40"/>
        <v>0</v>
      </c>
      <c r="AO59" s="19">
        <v>2</v>
      </c>
      <c r="AP59" s="20">
        <f t="shared" si="35"/>
        <v>1</v>
      </c>
      <c r="AQ59" s="20">
        <f t="shared" si="36"/>
        <v>-6.1687920203141822</v>
      </c>
    </row>
    <row r="60" spans="1:43" x14ac:dyDescent="0.45">
      <c r="A60" s="374"/>
      <c r="B60" s="296"/>
      <c r="C60" s="296"/>
      <c r="D60" s="398"/>
      <c r="E60" s="373">
        <v>2</v>
      </c>
      <c r="F60" s="21">
        <v>2</v>
      </c>
      <c r="G60" s="12"/>
      <c r="H60" s="12"/>
      <c r="I60" s="12"/>
      <c r="J60" s="12"/>
      <c r="K60" s="12">
        <v>157</v>
      </c>
      <c r="L60" s="12">
        <v>14</v>
      </c>
      <c r="M60" s="12"/>
      <c r="N60" s="12"/>
      <c r="O60" s="140">
        <f t="shared" si="39"/>
        <v>15700000</v>
      </c>
      <c r="P60" s="141">
        <f t="shared" si="2"/>
        <v>7.195899652409234</v>
      </c>
      <c r="Q60" s="14"/>
      <c r="R60" s="298"/>
      <c r="S60" s="300"/>
      <c r="T60" s="369"/>
      <c r="U60" s="371"/>
      <c r="V60" s="302"/>
      <c r="W60" s="304"/>
      <c r="AK60" s="1" t="str">
        <f t="shared" si="40"/>
        <v>600-12-10</v>
      </c>
      <c r="AL60" s="19">
        <f t="shared" si="40"/>
        <v>600</v>
      </c>
      <c r="AM60" s="19">
        <f t="shared" si="40"/>
        <v>12</v>
      </c>
      <c r="AN60" s="19">
        <f t="shared" si="40"/>
        <v>0</v>
      </c>
      <c r="AO60" s="19">
        <f>AO59</f>
        <v>2</v>
      </c>
      <c r="AP60" s="20">
        <f t="shared" si="35"/>
        <v>1</v>
      </c>
      <c r="AQ60" s="20">
        <f t="shared" si="36"/>
        <v>-6.1687920203141822</v>
      </c>
    </row>
    <row r="61" spans="1:43" x14ac:dyDescent="0.45">
      <c r="A61" s="374"/>
      <c r="B61" s="296"/>
      <c r="C61" s="296"/>
      <c r="D61" s="398"/>
      <c r="E61" s="350">
        <v>3</v>
      </c>
      <c r="F61" s="21">
        <v>1</v>
      </c>
      <c r="G61" s="12"/>
      <c r="H61" s="12"/>
      <c r="I61" s="12"/>
      <c r="J61" s="12"/>
      <c r="K61" s="12">
        <v>143</v>
      </c>
      <c r="L61" s="12">
        <v>19</v>
      </c>
      <c r="M61" s="12"/>
      <c r="N61" s="12"/>
      <c r="O61" s="140">
        <f t="shared" si="39"/>
        <v>14300000</v>
      </c>
      <c r="P61" s="141">
        <f t="shared" si="2"/>
        <v>7.1553360374650614</v>
      </c>
      <c r="Q61" s="14"/>
      <c r="R61" s="298"/>
      <c r="S61" s="300"/>
      <c r="T61" s="369"/>
      <c r="U61" s="371"/>
      <c r="V61" s="302"/>
      <c r="W61" s="304"/>
      <c r="AK61" s="1" t="str">
        <f t="shared" si="40"/>
        <v>600-12-10</v>
      </c>
      <c r="AL61" s="19">
        <f t="shared" si="40"/>
        <v>600</v>
      </c>
      <c r="AM61" s="19">
        <f t="shared" si="40"/>
        <v>12</v>
      </c>
      <c r="AN61" s="19">
        <f t="shared" si="40"/>
        <v>0</v>
      </c>
      <c r="AO61" s="19">
        <v>3</v>
      </c>
      <c r="AP61" s="20">
        <f t="shared" si="35"/>
        <v>1</v>
      </c>
      <c r="AQ61" s="20">
        <f t="shared" si="36"/>
        <v>-6.1687920203141822</v>
      </c>
    </row>
    <row r="62" spans="1:43" ht="14.65" thickBot="1" x14ac:dyDescent="0.5">
      <c r="A62" s="375"/>
      <c r="B62" s="297"/>
      <c r="C62" s="297"/>
      <c r="D62" s="399"/>
      <c r="E62" s="297">
        <v>2</v>
      </c>
      <c r="F62" s="22">
        <v>2</v>
      </c>
      <c r="G62" s="25"/>
      <c r="H62" s="25"/>
      <c r="I62" s="25"/>
      <c r="J62" s="25"/>
      <c r="K62" s="25">
        <v>138</v>
      </c>
      <c r="L62" s="25">
        <v>16</v>
      </c>
      <c r="M62" s="25"/>
      <c r="N62" s="25"/>
      <c r="O62" s="149">
        <f t="shared" si="39"/>
        <v>13800000</v>
      </c>
      <c r="P62" s="150">
        <f t="shared" si="2"/>
        <v>7.1398790864012369</v>
      </c>
      <c r="Q62" s="27"/>
      <c r="R62" s="299"/>
      <c r="S62" s="301"/>
      <c r="T62" s="370"/>
      <c r="U62" s="372"/>
      <c r="V62" s="303"/>
      <c r="W62" s="305"/>
      <c r="AK62" s="1" t="str">
        <f t="shared" si="40"/>
        <v>600-12-10</v>
      </c>
      <c r="AL62" s="19">
        <f t="shared" si="40"/>
        <v>600</v>
      </c>
      <c r="AM62" s="19">
        <f t="shared" si="40"/>
        <v>12</v>
      </c>
      <c r="AN62" s="19">
        <f t="shared" si="40"/>
        <v>0</v>
      </c>
      <c r="AO62" s="19">
        <f>AO61</f>
        <v>3</v>
      </c>
      <c r="AP62" s="20">
        <f t="shared" si="35"/>
        <v>1</v>
      </c>
      <c r="AQ62" s="20">
        <f t="shared" si="36"/>
        <v>-6.1687920203141822</v>
      </c>
    </row>
    <row r="63" spans="1:43" ht="14.65" thickTop="1" x14ac:dyDescent="0.45">
      <c r="A63" s="351" t="str">
        <f>CONCATENATE(B63,"-",C63,"-",D63)</f>
        <v>550-16-15</v>
      </c>
      <c r="B63" s="337">
        <v>550</v>
      </c>
      <c r="C63" s="337">
        <v>16</v>
      </c>
      <c r="D63" s="394">
        <v>15</v>
      </c>
      <c r="E63" s="309">
        <v>1</v>
      </c>
      <c r="F63" s="103">
        <v>1</v>
      </c>
      <c r="G63" s="178"/>
      <c r="H63" s="178">
        <v>0</v>
      </c>
      <c r="I63" s="178">
        <v>0</v>
      </c>
      <c r="J63" s="178"/>
      <c r="K63" s="178"/>
      <c r="L63" s="69"/>
      <c r="M63" s="69"/>
      <c r="N63" s="69"/>
      <c r="O63" s="225">
        <v>10</v>
      </c>
      <c r="P63" s="157">
        <f t="shared" si="2"/>
        <v>1</v>
      </c>
      <c r="Q63" s="157">
        <f>LOG10(O63/R$57)</f>
        <v>-6.1784973288215594</v>
      </c>
      <c r="R63" s="310">
        <f t="shared" ref="R63" si="41">AVERAGE(O63:O68)</f>
        <v>10</v>
      </c>
      <c r="S63" s="367">
        <f>_xlfn.STDEV.S(O63:O68)</f>
        <v>0</v>
      </c>
      <c r="T63" s="270">
        <f>AVERAGE(P63:P68)</f>
        <v>1</v>
      </c>
      <c r="U63" s="272">
        <f>_xlfn.STDEV.S(P63:P68)</f>
        <v>0</v>
      </c>
      <c r="V63" s="366">
        <f>AVERAGE(Q63:Q68)</f>
        <v>-6.0259546798137293</v>
      </c>
      <c r="W63" s="367">
        <f t="shared" ref="W63" si="42">_xlfn.STDEV.S(Q63:Q68)</f>
        <v>0.37365165408165329</v>
      </c>
      <c r="AK63" s="1" t="str">
        <f>Y14</f>
        <v>550-16-15</v>
      </c>
      <c r="AL63" s="19">
        <f>Z14</f>
        <v>550</v>
      </c>
      <c r="AM63" s="19">
        <f>AA14</f>
        <v>16</v>
      </c>
      <c r="AN63" s="19">
        <f>AB14</f>
        <v>15</v>
      </c>
      <c r="AO63" s="19">
        <v>1</v>
      </c>
      <c r="AP63" s="20">
        <f t="shared" ref="AP63:AP74" si="43">P63</f>
        <v>1</v>
      </c>
      <c r="AQ63" s="20">
        <f t="shared" ref="AQ63:AQ74" si="44">Q63</f>
        <v>-6.1784973288215594</v>
      </c>
    </row>
    <row r="64" spans="1:43" x14ac:dyDescent="0.45">
      <c r="A64" s="352"/>
      <c r="B64" s="342"/>
      <c r="C64" s="342"/>
      <c r="D64" s="395"/>
      <c r="E64" s="284">
        <v>2</v>
      </c>
      <c r="F64" s="97">
        <v>2</v>
      </c>
      <c r="G64" s="97"/>
      <c r="H64" s="97">
        <v>0</v>
      </c>
      <c r="I64" s="97">
        <v>0</v>
      </c>
      <c r="J64" s="97"/>
      <c r="K64" s="97"/>
      <c r="L64" s="98"/>
      <c r="M64" s="98"/>
      <c r="N64" s="98"/>
      <c r="O64" s="225">
        <v>10</v>
      </c>
      <c r="P64" s="157">
        <f t="shared" si="2"/>
        <v>1</v>
      </c>
      <c r="Q64" s="157">
        <f>LOG10(O64/R$57)</f>
        <v>-6.1784973288215594</v>
      </c>
      <c r="R64" s="288"/>
      <c r="S64" s="272"/>
      <c r="T64" s="270"/>
      <c r="U64" s="272"/>
      <c r="V64" s="270"/>
      <c r="W64" s="272"/>
      <c r="AK64" s="1" t="str">
        <f>AK63</f>
        <v>550-16-15</v>
      </c>
      <c r="AL64" s="19">
        <f>AL63</f>
        <v>550</v>
      </c>
      <c r="AM64" s="19">
        <f>AM63</f>
        <v>16</v>
      </c>
      <c r="AN64" s="19">
        <f>AN63</f>
        <v>15</v>
      </c>
      <c r="AO64" s="19">
        <f>AO63</f>
        <v>1</v>
      </c>
      <c r="AP64" s="20">
        <f t="shared" si="43"/>
        <v>1</v>
      </c>
      <c r="AQ64" s="20">
        <f t="shared" si="44"/>
        <v>-6.1784973288215594</v>
      </c>
    </row>
    <row r="65" spans="1:43" x14ac:dyDescent="0.45">
      <c r="A65" s="352"/>
      <c r="B65" s="342"/>
      <c r="C65" s="342"/>
      <c r="D65" s="395"/>
      <c r="E65" s="274">
        <v>2</v>
      </c>
      <c r="F65" s="97">
        <v>1</v>
      </c>
      <c r="G65" s="97"/>
      <c r="H65" s="97">
        <v>0</v>
      </c>
      <c r="I65" s="97">
        <v>0</v>
      </c>
      <c r="J65" s="97"/>
      <c r="K65" s="97"/>
      <c r="L65" s="98"/>
      <c r="M65" s="98"/>
      <c r="N65" s="98"/>
      <c r="O65" s="226">
        <v>10</v>
      </c>
      <c r="P65" s="164">
        <f t="shared" si="2"/>
        <v>1</v>
      </c>
      <c r="Q65" s="157">
        <f t="shared" ref="Q65:Q67" si="45">LOG10(O65/R$57)</f>
        <v>-6.1784973288215594</v>
      </c>
      <c r="R65" s="288"/>
      <c r="S65" s="272"/>
      <c r="T65" s="270"/>
      <c r="U65" s="272"/>
      <c r="V65" s="270"/>
      <c r="W65" s="272"/>
      <c r="AK65" s="1" t="str">
        <f t="shared" ref="AK65:AN68" si="46">AK64</f>
        <v>550-16-15</v>
      </c>
      <c r="AL65" s="19">
        <f t="shared" si="46"/>
        <v>550</v>
      </c>
      <c r="AM65" s="19">
        <f t="shared" si="46"/>
        <v>16</v>
      </c>
      <c r="AN65" s="19">
        <f t="shared" si="46"/>
        <v>15</v>
      </c>
      <c r="AO65" s="19">
        <v>2</v>
      </c>
      <c r="AP65" s="20">
        <f t="shared" si="43"/>
        <v>1</v>
      </c>
      <c r="AQ65" s="20">
        <f t="shared" si="44"/>
        <v>-6.1784973288215594</v>
      </c>
    </row>
    <row r="66" spans="1:43" x14ac:dyDescent="0.45">
      <c r="A66" s="352"/>
      <c r="B66" s="342"/>
      <c r="C66" s="342"/>
      <c r="D66" s="395"/>
      <c r="E66" s="320">
        <v>2</v>
      </c>
      <c r="F66" s="97">
        <v>2</v>
      </c>
      <c r="G66" s="97"/>
      <c r="H66" s="97">
        <v>0</v>
      </c>
      <c r="I66" s="97">
        <v>0</v>
      </c>
      <c r="J66" s="97"/>
      <c r="K66" s="97"/>
      <c r="L66" s="98"/>
      <c r="M66" s="98"/>
      <c r="N66" s="98"/>
      <c r="O66" s="226">
        <v>10</v>
      </c>
      <c r="P66" s="164">
        <f t="shared" si="2"/>
        <v>1</v>
      </c>
      <c r="Q66" s="157">
        <f t="shared" si="45"/>
        <v>-6.1784973288215594</v>
      </c>
      <c r="R66" s="288"/>
      <c r="S66" s="272"/>
      <c r="T66" s="270"/>
      <c r="U66" s="272"/>
      <c r="V66" s="270"/>
      <c r="W66" s="272"/>
      <c r="AK66" s="1" t="str">
        <f t="shared" si="46"/>
        <v>550-16-15</v>
      </c>
      <c r="AL66" s="19">
        <f t="shared" si="46"/>
        <v>550</v>
      </c>
      <c r="AM66" s="19">
        <f t="shared" si="46"/>
        <v>16</v>
      </c>
      <c r="AN66" s="19">
        <f t="shared" si="46"/>
        <v>15</v>
      </c>
      <c r="AO66" s="19">
        <f>AO65</f>
        <v>2</v>
      </c>
      <c r="AP66" s="20">
        <f t="shared" si="43"/>
        <v>1</v>
      </c>
      <c r="AQ66" s="20">
        <f t="shared" si="44"/>
        <v>-6.1784973288215594</v>
      </c>
    </row>
    <row r="67" spans="1:43" x14ac:dyDescent="0.45">
      <c r="A67" s="352"/>
      <c r="B67" s="342"/>
      <c r="C67" s="342"/>
      <c r="D67" s="395"/>
      <c r="E67" s="274">
        <v>3</v>
      </c>
      <c r="F67" s="97">
        <v>1</v>
      </c>
      <c r="G67" s="97"/>
      <c r="H67" s="97">
        <v>0</v>
      </c>
      <c r="I67" s="97">
        <v>0</v>
      </c>
      <c r="J67" s="97"/>
      <c r="K67" s="97"/>
      <c r="L67" s="98"/>
      <c r="M67" s="98"/>
      <c r="N67" s="98"/>
      <c r="O67" s="225">
        <v>10</v>
      </c>
      <c r="P67" s="157">
        <f t="shared" si="2"/>
        <v>1</v>
      </c>
      <c r="Q67" s="157">
        <f t="shared" si="45"/>
        <v>-6.1784973288215594</v>
      </c>
      <c r="R67" s="288"/>
      <c r="S67" s="272"/>
      <c r="T67" s="270"/>
      <c r="U67" s="272"/>
      <c r="V67" s="270"/>
      <c r="W67" s="272"/>
      <c r="AK67" s="1" t="str">
        <f t="shared" si="46"/>
        <v>550-16-15</v>
      </c>
      <c r="AL67" s="19">
        <f t="shared" si="46"/>
        <v>550</v>
      </c>
      <c r="AM67" s="19">
        <f t="shared" si="46"/>
        <v>16</v>
      </c>
      <c r="AN67" s="19">
        <f t="shared" si="46"/>
        <v>15</v>
      </c>
      <c r="AO67" s="19">
        <v>3</v>
      </c>
      <c r="AP67" s="20">
        <f t="shared" si="43"/>
        <v>1</v>
      </c>
      <c r="AQ67" s="20">
        <f t="shared" si="44"/>
        <v>-6.1784973288215594</v>
      </c>
    </row>
    <row r="68" spans="1:43" ht="14.65" thickBot="1" x14ac:dyDescent="0.5">
      <c r="A68" s="353"/>
      <c r="B68" s="346"/>
      <c r="C68" s="346"/>
      <c r="D68" s="395"/>
      <c r="E68" s="275">
        <v>2</v>
      </c>
      <c r="F68" s="99">
        <v>2</v>
      </c>
      <c r="G68" s="99"/>
      <c r="H68" s="99">
        <v>0</v>
      </c>
      <c r="I68" s="99">
        <v>0</v>
      </c>
      <c r="J68" s="99"/>
      <c r="K68" s="99"/>
      <c r="L68" s="66"/>
      <c r="M68" s="66"/>
      <c r="N68" s="66"/>
      <c r="O68" s="227">
        <v>10</v>
      </c>
      <c r="P68" s="168">
        <f t="shared" ref="P68:P74" si="47">LOG(O68)</f>
        <v>1</v>
      </c>
      <c r="Q68" s="168">
        <f>LOG10(O68/R$21)</f>
        <v>-5.2632414347745815</v>
      </c>
      <c r="R68" s="289"/>
      <c r="S68" s="273"/>
      <c r="T68" s="271"/>
      <c r="U68" s="273"/>
      <c r="V68" s="271"/>
      <c r="W68" s="273"/>
      <c r="AK68" s="1" t="str">
        <f t="shared" si="46"/>
        <v>550-16-15</v>
      </c>
      <c r="AL68" s="19">
        <f t="shared" si="46"/>
        <v>550</v>
      </c>
      <c r="AM68" s="19">
        <f t="shared" si="46"/>
        <v>16</v>
      </c>
      <c r="AN68" s="19">
        <f t="shared" si="46"/>
        <v>15</v>
      </c>
      <c r="AO68" s="19">
        <f>AO67</f>
        <v>3</v>
      </c>
      <c r="AP68" s="20">
        <f t="shared" si="43"/>
        <v>1</v>
      </c>
      <c r="AQ68" s="20">
        <f t="shared" si="44"/>
        <v>-5.2632414347745815</v>
      </c>
    </row>
    <row r="69" spans="1:43" x14ac:dyDescent="0.45">
      <c r="A69" s="377" t="str">
        <f>CONCATENATE(B69,"-",C69,"-",D63)</f>
        <v>600-12-15</v>
      </c>
      <c r="B69" s="345">
        <v>600</v>
      </c>
      <c r="C69" s="345">
        <v>12</v>
      </c>
      <c r="D69" s="395"/>
      <c r="E69" s="309">
        <v>1</v>
      </c>
      <c r="F69" s="103">
        <v>1</v>
      </c>
      <c r="G69" s="178"/>
      <c r="H69" s="178">
        <v>0</v>
      </c>
      <c r="I69" s="178">
        <v>0</v>
      </c>
      <c r="J69" s="178"/>
      <c r="K69" s="178"/>
      <c r="L69" s="69"/>
      <c r="M69" s="69"/>
      <c r="N69" s="69"/>
      <c r="O69" s="226">
        <v>10</v>
      </c>
      <c r="P69" s="164">
        <f t="shared" si="47"/>
        <v>1</v>
      </c>
      <c r="Q69" s="157">
        <f>LOG10(O69/R$57)</f>
        <v>-6.1784973288215594</v>
      </c>
      <c r="R69" s="310">
        <f t="shared" ref="R69" si="48">AVERAGE(O69:O74)</f>
        <v>10</v>
      </c>
      <c r="S69" s="367">
        <f>_xlfn.STDEV.S(O69:O74)</f>
        <v>0</v>
      </c>
      <c r="T69" s="366">
        <f>AVERAGE(P69:P74)</f>
        <v>1</v>
      </c>
      <c r="U69" s="367">
        <f>_xlfn.STDEV.S(P69:P74)</f>
        <v>0</v>
      </c>
      <c r="V69" s="366">
        <f>AVERAGE(Q69:Q74)</f>
        <v>-6.1784973288215594</v>
      </c>
      <c r="W69" s="367">
        <f t="shared" ref="W69" si="49">_xlfn.STDEV.S(Q69:Q74)</f>
        <v>0</v>
      </c>
      <c r="AK69" s="1" t="str">
        <f>Y15</f>
        <v>600-12-15</v>
      </c>
      <c r="AL69" s="19">
        <f>Z15</f>
        <v>600</v>
      </c>
      <c r="AM69" s="19">
        <f>AA15</f>
        <v>12</v>
      </c>
      <c r="AN69" s="19">
        <f>AB15</f>
        <v>0</v>
      </c>
      <c r="AO69" s="19">
        <v>1</v>
      </c>
      <c r="AP69" s="20">
        <f t="shared" si="43"/>
        <v>1</v>
      </c>
      <c r="AQ69" s="20">
        <f t="shared" si="44"/>
        <v>-6.1784973288215594</v>
      </c>
    </row>
    <row r="70" spans="1:43" x14ac:dyDescent="0.45">
      <c r="A70" s="352"/>
      <c r="B70" s="342"/>
      <c r="C70" s="342"/>
      <c r="D70" s="395"/>
      <c r="E70" s="284">
        <v>2</v>
      </c>
      <c r="F70" s="97">
        <v>2</v>
      </c>
      <c r="G70" s="97"/>
      <c r="H70" s="97">
        <v>0</v>
      </c>
      <c r="I70" s="97">
        <v>0</v>
      </c>
      <c r="J70" s="97"/>
      <c r="K70" s="97"/>
      <c r="L70" s="98"/>
      <c r="M70" s="98"/>
      <c r="N70" s="98"/>
      <c r="O70" s="226">
        <v>10</v>
      </c>
      <c r="P70" s="164">
        <f t="shared" si="47"/>
        <v>1</v>
      </c>
      <c r="Q70" s="157">
        <f>LOG10(O70/R$57)</f>
        <v>-6.1784973288215594</v>
      </c>
      <c r="R70" s="288"/>
      <c r="S70" s="272"/>
      <c r="T70" s="270"/>
      <c r="U70" s="272"/>
      <c r="V70" s="270"/>
      <c r="W70" s="272"/>
      <c r="AK70" s="1" t="str">
        <f>AK69</f>
        <v>600-12-15</v>
      </c>
      <c r="AL70" s="19">
        <f>AL69</f>
        <v>600</v>
      </c>
      <c r="AM70" s="19">
        <f>AM69</f>
        <v>12</v>
      </c>
      <c r="AN70" s="19">
        <f>AN69</f>
        <v>0</v>
      </c>
      <c r="AO70" s="19">
        <f>AO69</f>
        <v>1</v>
      </c>
      <c r="AP70" s="20">
        <f t="shared" si="43"/>
        <v>1</v>
      </c>
      <c r="AQ70" s="20">
        <f t="shared" si="44"/>
        <v>-6.1784973288215594</v>
      </c>
    </row>
    <row r="71" spans="1:43" x14ac:dyDescent="0.45">
      <c r="A71" s="352"/>
      <c r="B71" s="342"/>
      <c r="C71" s="342"/>
      <c r="D71" s="395"/>
      <c r="E71" s="274">
        <v>2</v>
      </c>
      <c r="F71" s="97">
        <v>1</v>
      </c>
      <c r="G71" s="97"/>
      <c r="H71" s="97">
        <v>0</v>
      </c>
      <c r="I71" s="97">
        <v>0</v>
      </c>
      <c r="J71" s="97"/>
      <c r="K71" s="97"/>
      <c r="L71" s="98"/>
      <c r="M71" s="98"/>
      <c r="N71" s="98"/>
      <c r="O71" s="226">
        <v>10</v>
      </c>
      <c r="P71" s="164">
        <f t="shared" si="47"/>
        <v>1</v>
      </c>
      <c r="Q71" s="157">
        <f t="shared" ref="Q71:Q73" si="50">LOG10(O71/R$57)</f>
        <v>-6.1784973288215594</v>
      </c>
      <c r="R71" s="288"/>
      <c r="S71" s="272"/>
      <c r="T71" s="270"/>
      <c r="U71" s="272"/>
      <c r="V71" s="270"/>
      <c r="W71" s="272"/>
      <c r="AK71" s="1" t="str">
        <f t="shared" ref="AK71:AN74" si="51">AK70</f>
        <v>600-12-15</v>
      </c>
      <c r="AL71" s="19">
        <f t="shared" si="51"/>
        <v>600</v>
      </c>
      <c r="AM71" s="19">
        <f t="shared" si="51"/>
        <v>12</v>
      </c>
      <c r="AN71" s="19">
        <f t="shared" si="51"/>
        <v>0</v>
      </c>
      <c r="AO71" s="19">
        <v>2</v>
      </c>
      <c r="AP71" s="20">
        <f t="shared" si="43"/>
        <v>1</v>
      </c>
      <c r="AQ71" s="20">
        <f t="shared" si="44"/>
        <v>-6.1784973288215594</v>
      </c>
    </row>
    <row r="72" spans="1:43" x14ac:dyDescent="0.45">
      <c r="A72" s="352"/>
      <c r="B72" s="342"/>
      <c r="C72" s="342"/>
      <c r="D72" s="395"/>
      <c r="E72" s="320">
        <v>2</v>
      </c>
      <c r="F72" s="97">
        <v>2</v>
      </c>
      <c r="G72" s="97"/>
      <c r="H72" s="97">
        <v>0</v>
      </c>
      <c r="I72" s="97">
        <v>0</v>
      </c>
      <c r="J72" s="97"/>
      <c r="K72" s="97"/>
      <c r="L72" s="98"/>
      <c r="M72" s="98"/>
      <c r="N72" s="98"/>
      <c r="O72" s="226">
        <v>10</v>
      </c>
      <c r="P72" s="164">
        <f t="shared" si="47"/>
        <v>1</v>
      </c>
      <c r="Q72" s="157">
        <f t="shared" si="50"/>
        <v>-6.1784973288215594</v>
      </c>
      <c r="R72" s="288"/>
      <c r="S72" s="272"/>
      <c r="T72" s="270"/>
      <c r="U72" s="272"/>
      <c r="V72" s="270"/>
      <c r="W72" s="272"/>
      <c r="AK72" s="1" t="str">
        <f t="shared" si="51"/>
        <v>600-12-15</v>
      </c>
      <c r="AL72" s="19">
        <f t="shared" si="51"/>
        <v>600</v>
      </c>
      <c r="AM72" s="19">
        <f t="shared" si="51"/>
        <v>12</v>
      </c>
      <c r="AN72" s="19">
        <f t="shared" si="51"/>
        <v>0</v>
      </c>
      <c r="AO72" s="19">
        <f>AO71</f>
        <v>2</v>
      </c>
      <c r="AP72" s="20">
        <f t="shared" si="43"/>
        <v>1</v>
      </c>
      <c r="AQ72" s="20">
        <f t="shared" si="44"/>
        <v>-6.1784973288215594</v>
      </c>
    </row>
    <row r="73" spans="1:43" x14ac:dyDescent="0.45">
      <c r="A73" s="352"/>
      <c r="B73" s="342"/>
      <c r="C73" s="342"/>
      <c r="D73" s="395"/>
      <c r="E73" s="274">
        <v>3</v>
      </c>
      <c r="F73" s="97">
        <v>1</v>
      </c>
      <c r="G73" s="97"/>
      <c r="H73" s="97">
        <v>0</v>
      </c>
      <c r="I73" s="97">
        <v>0</v>
      </c>
      <c r="J73" s="97"/>
      <c r="K73" s="97"/>
      <c r="L73" s="98"/>
      <c r="M73" s="98"/>
      <c r="N73" s="98"/>
      <c r="O73" s="225">
        <v>10</v>
      </c>
      <c r="P73" s="157">
        <f t="shared" si="47"/>
        <v>1</v>
      </c>
      <c r="Q73" s="157">
        <f t="shared" si="50"/>
        <v>-6.1784973288215594</v>
      </c>
      <c r="R73" s="288"/>
      <c r="S73" s="272"/>
      <c r="T73" s="270"/>
      <c r="U73" s="272"/>
      <c r="V73" s="270"/>
      <c r="W73" s="272"/>
      <c r="AK73" s="1" t="str">
        <f t="shared" si="51"/>
        <v>600-12-15</v>
      </c>
      <c r="AL73" s="19">
        <f t="shared" si="51"/>
        <v>600</v>
      </c>
      <c r="AM73" s="19">
        <f t="shared" si="51"/>
        <v>12</v>
      </c>
      <c r="AN73" s="19">
        <f t="shared" si="51"/>
        <v>0</v>
      </c>
      <c r="AO73" s="19">
        <v>3</v>
      </c>
      <c r="AP73" s="20">
        <f t="shared" si="43"/>
        <v>1</v>
      </c>
      <c r="AQ73" s="20">
        <f t="shared" si="44"/>
        <v>-6.1784973288215594</v>
      </c>
    </row>
    <row r="74" spans="1:43" ht="14.65" thickBot="1" x14ac:dyDescent="0.5">
      <c r="A74" s="396"/>
      <c r="B74" s="346"/>
      <c r="C74" s="346"/>
      <c r="D74" s="338"/>
      <c r="E74" s="275">
        <v>2</v>
      </c>
      <c r="F74" s="99">
        <v>2</v>
      </c>
      <c r="G74" s="99"/>
      <c r="H74" s="99">
        <v>0</v>
      </c>
      <c r="I74" s="99">
        <v>0</v>
      </c>
      <c r="J74" s="99"/>
      <c r="K74" s="99"/>
      <c r="L74" s="66"/>
      <c r="M74" s="66"/>
      <c r="N74" s="66"/>
      <c r="O74" s="227">
        <v>10</v>
      </c>
      <c r="P74" s="168">
        <f t="shared" si="47"/>
        <v>1</v>
      </c>
      <c r="Q74" s="168">
        <f>LOG10(O74/R$57)</f>
        <v>-6.1784973288215594</v>
      </c>
      <c r="R74" s="289"/>
      <c r="S74" s="273"/>
      <c r="T74" s="271"/>
      <c r="U74" s="273"/>
      <c r="V74" s="271"/>
      <c r="W74" s="273"/>
      <c r="AK74" s="1" t="str">
        <f t="shared" si="51"/>
        <v>600-12-15</v>
      </c>
      <c r="AL74" s="19">
        <f t="shared" si="51"/>
        <v>600</v>
      </c>
      <c r="AM74" s="19">
        <f t="shared" si="51"/>
        <v>12</v>
      </c>
      <c r="AN74" s="19">
        <f t="shared" si="51"/>
        <v>0</v>
      </c>
      <c r="AO74" s="19">
        <f>AO73</f>
        <v>3</v>
      </c>
      <c r="AP74" s="20">
        <f t="shared" si="43"/>
        <v>1</v>
      </c>
      <c r="AQ74" s="20">
        <f t="shared" si="44"/>
        <v>-6.1784973288215594</v>
      </c>
    </row>
    <row r="75" spans="1:43" ht="14.65" thickTop="1" x14ac:dyDescent="0.45"/>
  </sheetData>
  <mergeCells count="169">
    <mergeCell ref="O1:O2"/>
    <mergeCell ref="AG2:AH3"/>
    <mergeCell ref="A3:A8"/>
    <mergeCell ref="B3:B8"/>
    <mergeCell ref="C3:C8"/>
    <mergeCell ref="D3:D8"/>
    <mergeCell ref="E3:E4"/>
    <mergeCell ref="R3:R8"/>
    <mergeCell ref="S3:S8"/>
    <mergeCell ref="T3:T8"/>
    <mergeCell ref="P1:P2"/>
    <mergeCell ref="Q1:Q2"/>
    <mergeCell ref="R1:S2"/>
    <mergeCell ref="T1:U2"/>
    <mergeCell ref="V1:W2"/>
    <mergeCell ref="Y1:AH1"/>
    <mergeCell ref="Y2:Y3"/>
    <mergeCell ref="Z2:AA2"/>
    <mergeCell ref="AC2:AD3"/>
    <mergeCell ref="AE2:AF3"/>
    <mergeCell ref="A1:A2"/>
    <mergeCell ref="B1:C1"/>
    <mergeCell ref="E1:E2"/>
    <mergeCell ref="F1:F2"/>
    <mergeCell ref="G1:N1"/>
    <mergeCell ref="U3:U8"/>
    <mergeCell ref="V3:V8"/>
    <mergeCell ref="W3:W8"/>
    <mergeCell ref="E5:E6"/>
    <mergeCell ref="E7:E8"/>
    <mergeCell ref="A9:A14"/>
    <mergeCell ref="B9:B14"/>
    <mergeCell ref="C9:C14"/>
    <mergeCell ref="D9:D20"/>
    <mergeCell ref="E9:E10"/>
    <mergeCell ref="R15:R20"/>
    <mergeCell ref="S15:S20"/>
    <mergeCell ref="T15:T20"/>
    <mergeCell ref="U15:U20"/>
    <mergeCell ref="V15:V20"/>
    <mergeCell ref="W15:W20"/>
    <mergeCell ref="E11:E12"/>
    <mergeCell ref="E13:E14"/>
    <mergeCell ref="A15:A20"/>
    <mergeCell ref="B15:B20"/>
    <mergeCell ref="C15:C20"/>
    <mergeCell ref="E15:E16"/>
    <mergeCell ref="E17:E18"/>
    <mergeCell ref="E19:E20"/>
    <mergeCell ref="R9:R14"/>
    <mergeCell ref="S9:S14"/>
    <mergeCell ref="T9:T14"/>
    <mergeCell ref="U9:U14"/>
    <mergeCell ref="V9:V14"/>
    <mergeCell ref="W9:W14"/>
    <mergeCell ref="S21:S26"/>
    <mergeCell ref="T21:T26"/>
    <mergeCell ref="U21:U26"/>
    <mergeCell ref="V21:V26"/>
    <mergeCell ref="W21:W26"/>
    <mergeCell ref="E23:E24"/>
    <mergeCell ref="E25:E26"/>
    <mergeCell ref="A21:A26"/>
    <mergeCell ref="B21:B26"/>
    <mergeCell ref="C21:C26"/>
    <mergeCell ref="D21:D26"/>
    <mergeCell ref="E21:E22"/>
    <mergeCell ref="R21:R26"/>
    <mergeCell ref="S27:S32"/>
    <mergeCell ref="T27:T32"/>
    <mergeCell ref="U27:U32"/>
    <mergeCell ref="V27:V32"/>
    <mergeCell ref="W27:W32"/>
    <mergeCell ref="E29:E30"/>
    <mergeCell ref="E31:E32"/>
    <mergeCell ref="A27:A32"/>
    <mergeCell ref="B27:B32"/>
    <mergeCell ref="C27:C32"/>
    <mergeCell ref="D27:D38"/>
    <mergeCell ref="E27:E28"/>
    <mergeCell ref="R27:R32"/>
    <mergeCell ref="A33:A38"/>
    <mergeCell ref="B33:B38"/>
    <mergeCell ref="C33:C38"/>
    <mergeCell ref="E33:E34"/>
    <mergeCell ref="R39:R44"/>
    <mergeCell ref="S39:S44"/>
    <mergeCell ref="T39:T44"/>
    <mergeCell ref="U39:U44"/>
    <mergeCell ref="V39:V44"/>
    <mergeCell ref="W39:W44"/>
    <mergeCell ref="E35:E36"/>
    <mergeCell ref="E37:E38"/>
    <mergeCell ref="A39:A44"/>
    <mergeCell ref="B39:B44"/>
    <mergeCell ref="C39:C44"/>
    <mergeCell ref="D39:D44"/>
    <mergeCell ref="E39:E40"/>
    <mergeCell ref="E41:E42"/>
    <mergeCell ref="E43:E44"/>
    <mergeCell ref="R33:R38"/>
    <mergeCell ref="S33:S38"/>
    <mergeCell ref="T33:T38"/>
    <mergeCell ref="U33:U38"/>
    <mergeCell ref="V33:V38"/>
    <mergeCell ref="W33:W38"/>
    <mergeCell ref="S45:S50"/>
    <mergeCell ref="T45:T50"/>
    <mergeCell ref="U45:U50"/>
    <mergeCell ref="V45:V50"/>
    <mergeCell ref="W45:W50"/>
    <mergeCell ref="E47:E48"/>
    <mergeCell ref="E49:E50"/>
    <mergeCell ref="A45:A50"/>
    <mergeCell ref="B45:B50"/>
    <mergeCell ref="C45:C50"/>
    <mergeCell ref="D45:D56"/>
    <mergeCell ref="E45:E46"/>
    <mergeCell ref="R45:R50"/>
    <mergeCell ref="A51:A56"/>
    <mergeCell ref="B51:B56"/>
    <mergeCell ref="C51:C56"/>
    <mergeCell ref="E51:E52"/>
    <mergeCell ref="R57:R62"/>
    <mergeCell ref="S57:S62"/>
    <mergeCell ref="T57:T62"/>
    <mergeCell ref="U57:U62"/>
    <mergeCell ref="V57:V62"/>
    <mergeCell ref="W57:W62"/>
    <mergeCell ref="E53:E54"/>
    <mergeCell ref="E55:E56"/>
    <mergeCell ref="A57:A62"/>
    <mergeCell ref="B57:B62"/>
    <mergeCell ref="C57:C62"/>
    <mergeCell ref="D57:D62"/>
    <mergeCell ref="E57:E58"/>
    <mergeCell ref="E59:E60"/>
    <mergeCell ref="E61:E62"/>
    <mergeCell ref="R51:R56"/>
    <mergeCell ref="S51:S56"/>
    <mergeCell ref="T51:T56"/>
    <mergeCell ref="U51:U56"/>
    <mergeCell ref="V51:V56"/>
    <mergeCell ref="W51:W56"/>
    <mergeCell ref="A63:A68"/>
    <mergeCell ref="B63:B68"/>
    <mergeCell ref="C63:C68"/>
    <mergeCell ref="D63:D74"/>
    <mergeCell ref="E63:E64"/>
    <mergeCell ref="R63:R68"/>
    <mergeCell ref="A69:A74"/>
    <mergeCell ref="B69:B74"/>
    <mergeCell ref="C69:C74"/>
    <mergeCell ref="E69:E70"/>
    <mergeCell ref="E71:E72"/>
    <mergeCell ref="E73:E74"/>
    <mergeCell ref="R69:R74"/>
    <mergeCell ref="S69:S74"/>
    <mergeCell ref="T69:T74"/>
    <mergeCell ref="U69:U74"/>
    <mergeCell ref="V69:V74"/>
    <mergeCell ref="W69:W74"/>
    <mergeCell ref="S63:S68"/>
    <mergeCell ref="T63:T68"/>
    <mergeCell ref="U63:U68"/>
    <mergeCell ref="V63:V68"/>
    <mergeCell ref="W63:W68"/>
    <mergeCell ref="E65:E66"/>
    <mergeCell ref="E67:E6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E4BA-8EE2-4180-A810-A3528969CFE3}">
  <dimension ref="A1:AQ75"/>
  <sheetViews>
    <sheetView topLeftCell="W1" zoomScale="70" zoomScaleNormal="70" workbookViewId="0">
      <selection activeCell="AI1" sqref="AI1:AI19"/>
    </sheetView>
  </sheetViews>
  <sheetFormatPr defaultRowHeight="14.25" x14ac:dyDescent="0.45"/>
  <cols>
    <col min="1" max="1" width="14.53125" bestFit="1" customWidth="1"/>
    <col min="15" max="15" width="10.53125" bestFit="1" customWidth="1"/>
    <col min="17" max="17" width="10" bestFit="1" customWidth="1"/>
    <col min="18" max="18" width="9.33203125" style="137" bestFit="1" customWidth="1"/>
    <col min="19" max="19" width="10.53125" style="1" bestFit="1" customWidth="1"/>
    <col min="20" max="21" width="8.86328125" style="1" customWidth="1"/>
    <col min="25" max="25" width="13.86328125" bestFit="1" customWidth="1"/>
    <col min="28" max="28" width="10.46484375" customWidth="1"/>
    <col min="29" max="29" width="9.53125" bestFit="1" customWidth="1"/>
    <col min="30" max="30" width="10.53125" bestFit="1" customWidth="1"/>
    <col min="37" max="37" width="12.1328125" bestFit="1" customWidth="1"/>
    <col min="38" max="42" width="11.1328125" customWidth="1"/>
    <col min="43" max="43" width="12.46484375" bestFit="1" customWidth="1"/>
  </cols>
  <sheetData>
    <row r="1" spans="1:43" ht="15" customHeight="1" x14ac:dyDescent="0.45">
      <c r="A1" s="276" t="s">
        <v>0</v>
      </c>
      <c r="B1" s="277" t="s">
        <v>1</v>
      </c>
      <c r="C1" s="277"/>
      <c r="D1" s="3" t="s">
        <v>78</v>
      </c>
      <c r="E1" s="278" t="s">
        <v>2</v>
      </c>
      <c r="F1" s="278" t="s">
        <v>3</v>
      </c>
      <c r="G1" s="279" t="s">
        <v>4</v>
      </c>
      <c r="H1" s="279"/>
      <c r="I1" s="279"/>
      <c r="J1" s="279"/>
      <c r="K1" s="279"/>
      <c r="L1" s="279"/>
      <c r="M1" s="279"/>
      <c r="N1" s="279"/>
      <c r="O1" s="280" t="s">
        <v>5</v>
      </c>
      <c r="P1" s="280" t="s">
        <v>9</v>
      </c>
      <c r="Q1" s="280" t="s">
        <v>6</v>
      </c>
      <c r="R1" s="244" t="s">
        <v>7</v>
      </c>
      <c r="S1" s="245"/>
      <c r="T1" s="244" t="s">
        <v>38</v>
      </c>
      <c r="U1" s="245"/>
      <c r="V1" s="244" t="s">
        <v>8</v>
      </c>
      <c r="W1" s="248"/>
      <c r="Y1" s="384" t="s">
        <v>39</v>
      </c>
      <c r="Z1" s="384"/>
      <c r="AA1" s="384"/>
      <c r="AB1" s="384"/>
      <c r="AC1" s="384"/>
      <c r="AD1" s="384"/>
      <c r="AE1" s="384"/>
      <c r="AF1" s="384"/>
      <c r="AG1" s="384"/>
      <c r="AH1" s="384"/>
      <c r="AI1" s="240"/>
      <c r="AK1" s="1" t="s">
        <v>11</v>
      </c>
      <c r="AL1" s="2" t="s">
        <v>1</v>
      </c>
      <c r="AM1" s="2"/>
      <c r="AN1" s="223" t="s">
        <v>78</v>
      </c>
    </row>
    <row r="2" spans="1:43" ht="15" customHeight="1" x14ac:dyDescent="0.45">
      <c r="A2" s="276"/>
      <c r="B2" s="3" t="s">
        <v>12</v>
      </c>
      <c r="C2" s="3" t="s">
        <v>13</v>
      </c>
      <c r="D2" s="3" t="s">
        <v>80</v>
      </c>
      <c r="E2" s="278"/>
      <c r="F2" s="278"/>
      <c r="G2" s="4">
        <v>0</v>
      </c>
      <c r="H2" s="4">
        <v>1</v>
      </c>
      <c r="I2" s="4">
        <v>2</v>
      </c>
      <c r="J2" s="5">
        <v>3</v>
      </c>
      <c r="K2" s="4">
        <v>4</v>
      </c>
      <c r="L2" s="5">
        <v>5</v>
      </c>
      <c r="M2" s="5">
        <v>6</v>
      </c>
      <c r="N2" s="5">
        <v>7</v>
      </c>
      <c r="O2" s="280"/>
      <c r="P2" s="280"/>
      <c r="Q2" s="280"/>
      <c r="R2" s="246"/>
      <c r="S2" s="247"/>
      <c r="T2" s="246"/>
      <c r="U2" s="247"/>
      <c r="V2" s="246"/>
      <c r="W2" s="249"/>
      <c r="Y2" s="276" t="s">
        <v>0</v>
      </c>
      <c r="Z2" s="277" t="s">
        <v>1</v>
      </c>
      <c r="AA2" s="277"/>
      <c r="AB2" s="223" t="s">
        <v>78</v>
      </c>
      <c r="AC2" s="244" t="s">
        <v>7</v>
      </c>
      <c r="AD2" s="245"/>
      <c r="AE2" s="244" t="s">
        <v>38</v>
      </c>
      <c r="AF2" s="248"/>
      <c r="AG2" s="244" t="s">
        <v>8</v>
      </c>
      <c r="AH2" s="248"/>
      <c r="AI2" s="240"/>
      <c r="AK2" s="6" t="s">
        <v>0</v>
      </c>
      <c r="AL2" s="3" t="s">
        <v>12</v>
      </c>
      <c r="AM2" s="3" t="s">
        <v>13</v>
      </c>
      <c r="AN2" s="223" t="s">
        <v>81</v>
      </c>
      <c r="AO2" s="7" t="s">
        <v>2</v>
      </c>
      <c r="AP2" s="8" t="s">
        <v>9</v>
      </c>
      <c r="AQ2" s="8" t="s">
        <v>6</v>
      </c>
    </row>
    <row r="3" spans="1:43" x14ac:dyDescent="0.45">
      <c r="A3" s="374" t="s">
        <v>49</v>
      </c>
      <c r="B3" s="358">
        <v>0</v>
      </c>
      <c r="C3" s="358">
        <v>0</v>
      </c>
      <c r="D3" s="358">
        <v>0</v>
      </c>
      <c r="E3" s="360">
        <v>1</v>
      </c>
      <c r="F3" s="9">
        <v>1</v>
      </c>
      <c r="G3" s="10"/>
      <c r="H3" s="10"/>
      <c r="I3" s="10"/>
      <c r="J3" s="11"/>
      <c r="K3" s="12"/>
      <c r="L3" s="12"/>
      <c r="M3" s="12">
        <v>90</v>
      </c>
      <c r="N3" s="11"/>
      <c r="O3" s="140">
        <f>(M3)*(10^(M$2))</f>
        <v>90000000</v>
      </c>
      <c r="P3" s="141">
        <f>LOG(O3)</f>
        <v>7.9542425094393252</v>
      </c>
      <c r="Q3" s="142"/>
      <c r="R3" s="362">
        <f>AVERAGE(O3:O8)</f>
        <v>94666666.666666672</v>
      </c>
      <c r="S3" s="363">
        <f>_xlfn.STDEV.S(O3:O8)</f>
        <v>6055300.7081949832</v>
      </c>
      <c r="T3" s="369">
        <f>AVERAGE(P3:P8)</f>
        <v>7.9754691320765767</v>
      </c>
      <c r="U3" s="371">
        <f>_xlfn.STDEV.S(P3:P8)</f>
        <v>2.7429115106287594E-2</v>
      </c>
      <c r="V3" s="364"/>
      <c r="W3" s="365"/>
      <c r="Y3" s="276"/>
      <c r="Z3" s="3" t="s">
        <v>12</v>
      </c>
      <c r="AA3" s="3" t="s">
        <v>13</v>
      </c>
      <c r="AB3" s="223" t="s">
        <v>81</v>
      </c>
      <c r="AC3" s="246"/>
      <c r="AD3" s="247"/>
      <c r="AE3" s="246"/>
      <c r="AF3" s="249"/>
      <c r="AG3" s="246"/>
      <c r="AH3" s="249"/>
      <c r="AI3" s="240"/>
      <c r="AK3" s="1" t="str">
        <f>Y4</f>
        <v>CONTROL1</v>
      </c>
      <c r="AL3" s="135">
        <v>0</v>
      </c>
      <c r="AM3" s="19">
        <v>0</v>
      </c>
      <c r="AN3" s="19">
        <v>0</v>
      </c>
      <c r="AO3" s="19">
        <v>1</v>
      </c>
      <c r="AP3" s="20">
        <f t="shared" ref="AP3:AP8" si="0">P3</f>
        <v>7.9542425094393252</v>
      </c>
    </row>
    <row r="4" spans="1:43" x14ac:dyDescent="0.45">
      <c r="A4" s="374"/>
      <c r="B4" s="358"/>
      <c r="C4" s="358"/>
      <c r="D4" s="358"/>
      <c r="E4" s="361"/>
      <c r="F4" s="21">
        <v>2</v>
      </c>
      <c r="G4" s="10"/>
      <c r="H4" s="10"/>
      <c r="I4" s="10"/>
      <c r="J4" s="11"/>
      <c r="K4" s="12"/>
      <c r="L4" s="12"/>
      <c r="M4" s="12">
        <v>89</v>
      </c>
      <c r="N4" s="11"/>
      <c r="O4" s="140">
        <f t="shared" ref="O4:O7" si="1">(M4)*(10^(M$2))</f>
        <v>89000000</v>
      </c>
      <c r="P4" s="141">
        <f t="shared" ref="P4:P67" si="2">LOG(O4)</f>
        <v>7.9493900066449124</v>
      </c>
      <c r="Q4" s="142"/>
      <c r="R4" s="298"/>
      <c r="S4" s="300"/>
      <c r="T4" s="369"/>
      <c r="U4" s="371"/>
      <c r="V4" s="302"/>
      <c r="W4" s="304"/>
      <c r="Y4" s="16" t="str">
        <f>A3</f>
        <v>CONTROL1</v>
      </c>
      <c r="Z4" s="16"/>
      <c r="AA4" s="16"/>
      <c r="AB4" s="16"/>
      <c r="AC4" s="17">
        <f>R3</f>
        <v>94666666.666666672</v>
      </c>
      <c r="AD4" s="18">
        <f>S3</f>
        <v>6055300.7081949832</v>
      </c>
      <c r="AE4" s="144">
        <f>T3</f>
        <v>7.9754691320765767</v>
      </c>
      <c r="AF4" s="145">
        <f>U3</f>
        <v>2.7429115106287594E-2</v>
      </c>
      <c r="AG4" s="16"/>
      <c r="AH4" s="16"/>
      <c r="AI4" s="240"/>
      <c r="AK4" s="1" t="str">
        <f>AK3</f>
        <v>CONTROL1</v>
      </c>
      <c r="AL4" s="19">
        <f>AL3</f>
        <v>0</v>
      </c>
      <c r="AM4" s="19">
        <f>AM3</f>
        <v>0</v>
      </c>
      <c r="AN4" s="19">
        <f>AN3</f>
        <v>0</v>
      </c>
      <c r="AO4" s="19">
        <f>AO3</f>
        <v>1</v>
      </c>
      <c r="AP4" s="20">
        <f t="shared" si="0"/>
        <v>7.9493900066449124</v>
      </c>
    </row>
    <row r="5" spans="1:43" x14ac:dyDescent="0.45">
      <c r="A5" s="374"/>
      <c r="B5" s="358"/>
      <c r="C5" s="358"/>
      <c r="D5" s="358"/>
      <c r="E5" s="350">
        <v>2</v>
      </c>
      <c r="F5" s="21">
        <v>1</v>
      </c>
      <c r="G5" s="10"/>
      <c r="H5" s="10"/>
      <c r="I5" s="10"/>
      <c r="J5" s="11"/>
      <c r="K5" s="12"/>
      <c r="L5" s="12"/>
      <c r="M5" s="12">
        <v>96</v>
      </c>
      <c r="N5" s="11"/>
      <c r="O5" s="140">
        <f t="shared" si="1"/>
        <v>96000000</v>
      </c>
      <c r="P5" s="141">
        <f t="shared" si="2"/>
        <v>7.982271233039568</v>
      </c>
      <c r="Q5" s="142"/>
      <c r="R5" s="298"/>
      <c r="S5" s="300"/>
      <c r="T5" s="369"/>
      <c r="U5" s="371"/>
      <c r="V5" s="302"/>
      <c r="W5" s="304"/>
      <c r="Y5" s="16" t="str">
        <f>A21</f>
        <v>CONTROL2</v>
      </c>
      <c r="Z5" s="16"/>
      <c r="AA5" s="16"/>
      <c r="AB5" s="16"/>
      <c r="AC5" s="17">
        <f>R21</f>
        <v>55833333.333333336</v>
      </c>
      <c r="AD5" s="18">
        <f>S21</f>
        <v>4996665.5548141971</v>
      </c>
      <c r="AE5" s="144">
        <f>T21</f>
        <v>7.7454348378972782</v>
      </c>
      <c r="AF5" s="145">
        <f>U21</f>
        <v>3.9048033378293247E-2</v>
      </c>
      <c r="AG5" s="16"/>
      <c r="AH5" s="16"/>
      <c r="AI5" s="240"/>
      <c r="AK5" s="1" t="str">
        <f t="shared" ref="AK5:AN8" si="3">AK4</f>
        <v>CONTROL1</v>
      </c>
      <c r="AL5" s="19">
        <f t="shared" si="3"/>
        <v>0</v>
      </c>
      <c r="AM5" s="19">
        <f t="shared" si="3"/>
        <v>0</v>
      </c>
      <c r="AN5" s="19">
        <f t="shared" si="3"/>
        <v>0</v>
      </c>
      <c r="AO5" s="19">
        <v>2</v>
      </c>
      <c r="AP5" s="20">
        <f t="shared" si="0"/>
        <v>7.982271233039568</v>
      </c>
    </row>
    <row r="6" spans="1:43" x14ac:dyDescent="0.45">
      <c r="A6" s="374"/>
      <c r="B6" s="358"/>
      <c r="C6" s="358"/>
      <c r="D6" s="358"/>
      <c r="E6" s="373"/>
      <c r="F6" s="21">
        <v>2</v>
      </c>
      <c r="G6" s="10"/>
      <c r="H6" s="10"/>
      <c r="I6" s="10"/>
      <c r="J6" s="11"/>
      <c r="K6" s="12"/>
      <c r="L6" s="12"/>
      <c r="M6" s="12">
        <v>104</v>
      </c>
      <c r="N6" s="11"/>
      <c r="O6" s="140">
        <f t="shared" si="1"/>
        <v>104000000</v>
      </c>
      <c r="P6" s="141">
        <f t="shared" si="2"/>
        <v>8.0170333392987807</v>
      </c>
      <c r="Q6" s="142"/>
      <c r="R6" s="298"/>
      <c r="S6" s="300"/>
      <c r="T6" s="369"/>
      <c r="U6" s="371"/>
      <c r="V6" s="302"/>
      <c r="W6" s="304"/>
      <c r="Y6" s="16" t="str">
        <f>A39</f>
        <v>CONTROL3</v>
      </c>
      <c r="Z6" s="16"/>
      <c r="AA6" s="16"/>
      <c r="AB6" s="16"/>
      <c r="AC6" s="17">
        <f>R39</f>
        <v>51000000</v>
      </c>
      <c r="AD6" s="18">
        <f>S39</f>
        <v>12247448.71391589</v>
      </c>
      <c r="AE6" s="144">
        <f>T39</f>
        <v>7.6980329487212744</v>
      </c>
      <c r="AF6" s="145">
        <f>U39</f>
        <v>9.7628901343514193E-2</v>
      </c>
      <c r="AG6" s="16"/>
      <c r="AH6" s="16"/>
      <c r="AI6" s="240"/>
      <c r="AK6" s="1" t="str">
        <f t="shared" si="3"/>
        <v>CONTROL1</v>
      </c>
      <c r="AL6" s="19">
        <f t="shared" si="3"/>
        <v>0</v>
      </c>
      <c r="AM6" s="19">
        <f t="shared" si="3"/>
        <v>0</v>
      </c>
      <c r="AN6" s="19">
        <f t="shared" si="3"/>
        <v>0</v>
      </c>
      <c r="AO6" s="19">
        <f>AO5</f>
        <v>2</v>
      </c>
      <c r="AP6" s="20">
        <f t="shared" si="0"/>
        <v>8.0170333392987807</v>
      </c>
    </row>
    <row r="7" spans="1:43" x14ac:dyDescent="0.45">
      <c r="A7" s="374"/>
      <c r="B7" s="358"/>
      <c r="C7" s="358"/>
      <c r="D7" s="358"/>
      <c r="E7" s="350">
        <v>3</v>
      </c>
      <c r="F7" s="21">
        <v>1</v>
      </c>
      <c r="G7" s="10"/>
      <c r="H7" s="10"/>
      <c r="I7" s="10"/>
      <c r="J7" s="11"/>
      <c r="K7" s="12"/>
      <c r="L7" s="12"/>
      <c r="M7" s="12">
        <v>90</v>
      </c>
      <c r="N7" s="11"/>
      <c r="O7" s="140">
        <f t="shared" si="1"/>
        <v>90000000</v>
      </c>
      <c r="P7" s="141">
        <f t="shared" si="2"/>
        <v>7.9542425094393252</v>
      </c>
      <c r="Q7" s="142"/>
      <c r="R7" s="298"/>
      <c r="S7" s="300"/>
      <c r="T7" s="369"/>
      <c r="U7" s="371"/>
      <c r="V7" s="302"/>
      <c r="W7" s="304"/>
      <c r="Y7" s="16" t="str">
        <f>A57</f>
        <v>CONTROL4</v>
      </c>
      <c r="Z7" s="16"/>
      <c r="AA7" s="16"/>
      <c r="AB7" s="16"/>
      <c r="AC7" s="17">
        <f>R57</f>
        <v>68833333.333333328</v>
      </c>
      <c r="AD7" s="18">
        <f>S57</f>
        <v>5776388.721914988</v>
      </c>
      <c r="AE7" s="144">
        <f>T57</f>
        <v>7.8365510373931846</v>
      </c>
      <c r="AF7" s="145">
        <f>U57</f>
        <v>3.5879510479240623E-2</v>
      </c>
      <c r="AG7" s="16"/>
      <c r="AH7" s="16"/>
      <c r="AI7" s="240"/>
      <c r="AK7" s="1" t="str">
        <f t="shared" si="3"/>
        <v>CONTROL1</v>
      </c>
      <c r="AL7" s="19">
        <f t="shared" si="3"/>
        <v>0</v>
      </c>
      <c r="AM7" s="19">
        <f t="shared" si="3"/>
        <v>0</v>
      </c>
      <c r="AN7" s="19">
        <f t="shared" si="3"/>
        <v>0</v>
      </c>
      <c r="AO7" s="19">
        <v>3</v>
      </c>
      <c r="AP7" s="20">
        <f t="shared" si="0"/>
        <v>7.9542425094393252</v>
      </c>
    </row>
    <row r="8" spans="1:43" ht="14.65" thickBot="1" x14ac:dyDescent="0.5">
      <c r="A8" s="375"/>
      <c r="B8" s="359"/>
      <c r="C8" s="359"/>
      <c r="D8" s="359"/>
      <c r="E8" s="297"/>
      <c r="F8" s="22">
        <v>2</v>
      </c>
      <c r="G8" s="23"/>
      <c r="H8" s="23"/>
      <c r="I8" s="23"/>
      <c r="J8" s="24"/>
      <c r="K8" s="25"/>
      <c r="L8" s="25"/>
      <c r="M8" s="25">
        <v>99</v>
      </c>
      <c r="N8" s="24"/>
      <c r="O8" s="149">
        <f>(M8)*(10^(M$2))</f>
        <v>99000000</v>
      </c>
      <c r="P8" s="150">
        <f t="shared" si="2"/>
        <v>7.9956351945975497</v>
      </c>
      <c r="Q8" s="151"/>
      <c r="R8" s="299"/>
      <c r="S8" s="301"/>
      <c r="T8" s="370"/>
      <c r="U8" s="372"/>
      <c r="V8" s="303"/>
      <c r="W8" s="305"/>
      <c r="Y8" s="72" t="str">
        <f>A9</f>
        <v>550-16-0</v>
      </c>
      <c r="Z8" s="73">
        <f>B9</f>
        <v>550</v>
      </c>
      <c r="AA8" s="73">
        <f>C9</f>
        <v>16</v>
      </c>
      <c r="AB8" s="73">
        <f>D9</f>
        <v>0</v>
      </c>
      <c r="AC8" s="235">
        <f t="shared" ref="AC8:AH8" si="4">R9</f>
        <v>95</v>
      </c>
      <c r="AD8" s="236">
        <f t="shared" si="4"/>
        <v>16.431676725154983</v>
      </c>
      <c r="AE8" s="76">
        <f t="shared" si="4"/>
        <v>1.9721273841567555</v>
      </c>
      <c r="AF8" s="77">
        <f t="shared" si="4"/>
        <v>7.7188712302031781E-2</v>
      </c>
      <c r="AG8" s="76">
        <f t="shared" si="4"/>
        <v>-6.0040697011706206</v>
      </c>
      <c r="AH8" s="77">
        <f t="shared" si="4"/>
        <v>7.7188712302031892E-2</v>
      </c>
      <c r="AI8" s="240"/>
      <c r="AK8" s="1" t="str">
        <f t="shared" si="3"/>
        <v>CONTROL1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>AO7</f>
        <v>3</v>
      </c>
      <c r="AP8" s="20">
        <f t="shared" si="0"/>
        <v>7.9956351945975497</v>
      </c>
    </row>
    <row r="9" spans="1:43" ht="14.65" thickTop="1" x14ac:dyDescent="0.45">
      <c r="A9" s="368" t="str">
        <f>CONCATENATE(B9,"-",C9,"-",D9)</f>
        <v>550-16-0</v>
      </c>
      <c r="B9" s="337">
        <v>550</v>
      </c>
      <c r="C9" s="337">
        <v>16</v>
      </c>
      <c r="D9" s="395">
        <v>0</v>
      </c>
      <c r="E9" s="287">
        <v>1</v>
      </c>
      <c r="F9" s="101">
        <v>1</v>
      </c>
      <c r="G9" s="170"/>
      <c r="H9" s="170">
        <v>10</v>
      </c>
      <c r="I9" s="170">
        <v>0</v>
      </c>
      <c r="J9" s="170"/>
      <c r="K9" s="170"/>
      <c r="L9" s="45"/>
      <c r="M9" s="45"/>
      <c r="N9" s="45"/>
      <c r="O9" s="45">
        <f>(H9)*(10^(H$2))</f>
        <v>100</v>
      </c>
      <c r="P9" s="157">
        <f t="shared" si="2"/>
        <v>2</v>
      </c>
      <c r="Q9" s="157">
        <f t="shared" ref="Q9:Q20" si="5">LOG10(O9/R$3)</f>
        <v>-5.9761970853273754</v>
      </c>
      <c r="R9" s="330">
        <f>AVERAGE(O9:O14)</f>
        <v>95</v>
      </c>
      <c r="S9" s="272">
        <f>_xlfn.STDEV.S(O9:O14)</f>
        <v>16.431676725154983</v>
      </c>
      <c r="T9" s="313">
        <f>AVERAGE(P9:P14)</f>
        <v>1.9721273841567555</v>
      </c>
      <c r="U9" s="314">
        <f>_xlfn.STDEV.S(P9:P14)</f>
        <v>7.7188712302031781E-2</v>
      </c>
      <c r="V9" s="270">
        <f>AVERAGE(Q9:Q14)</f>
        <v>-6.0040697011706206</v>
      </c>
      <c r="W9" s="272">
        <f>_xlfn.STDEV.S(Q9:Q14)</f>
        <v>7.7188712302031892E-2</v>
      </c>
      <c r="Y9" t="str">
        <f>A15</f>
        <v>600-12-0</v>
      </c>
      <c r="Z9" s="19">
        <f>B15</f>
        <v>600</v>
      </c>
      <c r="AA9" s="19">
        <f>C15</f>
        <v>12</v>
      </c>
      <c r="AB9" s="19">
        <f>D15</f>
        <v>0</v>
      </c>
      <c r="AC9" s="116">
        <f t="shared" ref="AC9:AH9" si="6">R15</f>
        <v>228.33333333333334</v>
      </c>
      <c r="AD9" s="30">
        <f t="shared" si="6"/>
        <v>27.868739954771236</v>
      </c>
      <c r="AE9" s="64">
        <f t="shared" si="6"/>
        <v>2.3559190468331312</v>
      </c>
      <c r="AF9" s="49">
        <f t="shared" si="6"/>
        <v>5.234343590181037E-2</v>
      </c>
      <c r="AG9" s="64">
        <f t="shared" si="6"/>
        <v>-5.6202780384942441</v>
      </c>
      <c r="AH9" s="49">
        <f t="shared" si="6"/>
        <v>5.2343435901810474E-2</v>
      </c>
      <c r="AI9" s="240"/>
      <c r="AK9" s="1" t="str">
        <f>Y5</f>
        <v>CONTROL2</v>
      </c>
      <c r="AL9" s="135">
        <v>0</v>
      </c>
      <c r="AM9" s="19">
        <v>0</v>
      </c>
      <c r="AN9" s="19">
        <v>5</v>
      </c>
      <c r="AO9" s="19">
        <v>1</v>
      </c>
      <c r="AP9" s="20">
        <f t="shared" ref="AP9:AP14" si="7">P21</f>
        <v>7.7781512503836439</v>
      </c>
    </row>
    <row r="10" spans="1:43" x14ac:dyDescent="0.45">
      <c r="A10" s="352"/>
      <c r="B10" s="342"/>
      <c r="C10" s="342"/>
      <c r="D10" s="395"/>
      <c r="E10" s="284"/>
      <c r="F10" s="97">
        <v>2</v>
      </c>
      <c r="G10" s="97"/>
      <c r="H10" s="97">
        <v>12</v>
      </c>
      <c r="I10" s="97">
        <v>1</v>
      </c>
      <c r="J10" s="97"/>
      <c r="K10" s="97"/>
      <c r="L10" s="98"/>
      <c r="M10" s="98"/>
      <c r="N10" s="98"/>
      <c r="O10" s="45">
        <f t="shared" ref="O10:O20" si="8">(H10)*(10^(H$2))</f>
        <v>120</v>
      </c>
      <c r="P10" s="157">
        <f t="shared" si="2"/>
        <v>2.0791812460476247</v>
      </c>
      <c r="Q10" s="157">
        <f t="shared" si="5"/>
        <v>-5.8970158392797503</v>
      </c>
      <c r="R10" s="348"/>
      <c r="S10" s="272"/>
      <c r="T10" s="270"/>
      <c r="U10" s="272"/>
      <c r="V10" s="270"/>
      <c r="W10" s="272"/>
      <c r="Y10" s="72" t="str">
        <f>A27</f>
        <v>550-16-5</v>
      </c>
      <c r="Z10" s="73">
        <f>B27</f>
        <v>550</v>
      </c>
      <c r="AA10" s="73">
        <f>C27</f>
        <v>16</v>
      </c>
      <c r="AB10" s="73">
        <f>D27</f>
        <v>5</v>
      </c>
      <c r="AC10" s="235">
        <f t="shared" ref="AC10:AH10" si="9">R27</f>
        <v>53.333333333333336</v>
      </c>
      <c r="AD10" s="236">
        <f t="shared" si="9"/>
        <v>47.609522856952331</v>
      </c>
      <c r="AE10" s="76">
        <f t="shared" si="9"/>
        <v>1.4923737515732209</v>
      </c>
      <c r="AF10" s="77">
        <f t="shared" si="9"/>
        <v>0.53962714894477493</v>
      </c>
      <c r="AG10" s="76">
        <f>V27</f>
        <v>-6.2545198050799806</v>
      </c>
      <c r="AH10" s="77">
        <f t="shared" si="9"/>
        <v>0.53962714894477537</v>
      </c>
      <c r="AI10" s="240"/>
      <c r="AK10" s="1" t="str">
        <f>AK9</f>
        <v>CONTROL2</v>
      </c>
      <c r="AL10" s="19">
        <f>AL9</f>
        <v>0</v>
      </c>
      <c r="AM10" s="19">
        <f>AM9</f>
        <v>0</v>
      </c>
      <c r="AN10" s="19">
        <f>AN9</f>
        <v>5</v>
      </c>
      <c r="AO10" s="19">
        <f>AO9</f>
        <v>1</v>
      </c>
      <c r="AP10" s="20">
        <f t="shared" si="7"/>
        <v>7.7160033436347994</v>
      </c>
    </row>
    <row r="11" spans="1:43" x14ac:dyDescent="0.45">
      <c r="A11" s="352"/>
      <c r="B11" s="342"/>
      <c r="C11" s="342"/>
      <c r="D11" s="395"/>
      <c r="E11" s="274">
        <v>2</v>
      </c>
      <c r="F11" s="97">
        <v>1</v>
      </c>
      <c r="G11" s="97"/>
      <c r="H11" s="97">
        <v>10</v>
      </c>
      <c r="I11" s="97">
        <v>0</v>
      </c>
      <c r="J11" s="97"/>
      <c r="K11" s="97"/>
      <c r="L11" s="98"/>
      <c r="M11" s="98"/>
      <c r="N11" s="98"/>
      <c r="O11" s="98">
        <f t="shared" si="8"/>
        <v>100</v>
      </c>
      <c r="P11" s="164">
        <f t="shared" si="2"/>
        <v>2</v>
      </c>
      <c r="Q11" s="164">
        <f t="shared" si="5"/>
        <v>-5.9761970853273754</v>
      </c>
      <c r="R11" s="348"/>
      <c r="S11" s="272"/>
      <c r="T11" s="270"/>
      <c r="U11" s="272"/>
      <c r="V11" s="270"/>
      <c r="W11" s="272"/>
      <c r="Y11" t="str">
        <f>A33</f>
        <v>600-12-5</v>
      </c>
      <c r="Z11" s="19">
        <f>B33</f>
        <v>600</v>
      </c>
      <c r="AA11" s="19">
        <f>C33</f>
        <v>12</v>
      </c>
      <c r="AB11" s="19">
        <f>D27</f>
        <v>5</v>
      </c>
      <c r="AC11" s="116">
        <f t="shared" ref="AC11:AH11" si="10">R33</f>
        <v>186.66666666666666</v>
      </c>
      <c r="AD11" s="30">
        <f t="shared" si="10"/>
        <v>115.52777443829976</v>
      </c>
      <c r="AE11" s="64">
        <f t="shared" si="10"/>
        <v>2.1651452341335808</v>
      </c>
      <c r="AF11" s="49">
        <f t="shared" si="10"/>
        <v>0.36873038948107656</v>
      </c>
      <c r="AG11" s="64">
        <f t="shared" si="10"/>
        <v>-5.5817483225196201</v>
      </c>
      <c r="AH11" s="49">
        <f t="shared" si="10"/>
        <v>0.36873038948107584</v>
      </c>
      <c r="AI11" s="240"/>
      <c r="AK11" s="1" t="str">
        <f t="shared" ref="AK11:AN14" si="11">AK10</f>
        <v>CONTROL2</v>
      </c>
      <c r="AL11" s="19">
        <f t="shared" si="11"/>
        <v>0</v>
      </c>
      <c r="AM11" s="19">
        <f t="shared" si="11"/>
        <v>0</v>
      </c>
      <c r="AN11" s="19">
        <f t="shared" si="11"/>
        <v>5</v>
      </c>
      <c r="AO11" s="19">
        <v>2</v>
      </c>
      <c r="AP11" s="20">
        <f t="shared" si="7"/>
        <v>7.7781512503836439</v>
      </c>
    </row>
    <row r="12" spans="1:43" x14ac:dyDescent="0.45">
      <c r="A12" s="352"/>
      <c r="B12" s="342"/>
      <c r="C12" s="342"/>
      <c r="D12" s="395"/>
      <c r="E12" s="320"/>
      <c r="F12" s="97">
        <v>2</v>
      </c>
      <c r="G12" s="97"/>
      <c r="H12" s="97">
        <v>9</v>
      </c>
      <c r="I12" s="97">
        <v>2</v>
      </c>
      <c r="J12" s="97"/>
      <c r="K12" s="97"/>
      <c r="L12" s="98"/>
      <c r="M12" s="98"/>
      <c r="N12" s="98"/>
      <c r="O12" s="98">
        <f t="shared" si="8"/>
        <v>90</v>
      </c>
      <c r="P12" s="164">
        <f t="shared" si="2"/>
        <v>1.954242509439325</v>
      </c>
      <c r="Q12" s="164">
        <f t="shared" si="5"/>
        <v>-6.0219545758880502</v>
      </c>
      <c r="R12" s="348"/>
      <c r="S12" s="272"/>
      <c r="T12" s="270"/>
      <c r="U12" s="272"/>
      <c r="V12" s="270"/>
      <c r="W12" s="272"/>
      <c r="Y12" s="72" t="str">
        <f>A45</f>
        <v>550-16-10</v>
      </c>
      <c r="Z12" s="73">
        <f>B45</f>
        <v>550</v>
      </c>
      <c r="AA12" s="73">
        <f>C45</f>
        <v>16</v>
      </c>
      <c r="AB12" s="73">
        <f>D45</f>
        <v>10</v>
      </c>
      <c r="AC12" s="235">
        <f t="shared" ref="AC12:AH12" si="12">R45</f>
        <v>15</v>
      </c>
      <c r="AD12" s="236">
        <f t="shared" si="12"/>
        <v>8.3666002653407556</v>
      </c>
      <c r="AE12" s="76">
        <f t="shared" si="12"/>
        <v>1.1296918750639406</v>
      </c>
      <c r="AF12" s="77">
        <f t="shared" si="12"/>
        <v>0.20849165702690148</v>
      </c>
      <c r="AG12" s="76">
        <f t="shared" si="12"/>
        <v>-6.577878301033997</v>
      </c>
      <c r="AH12" s="77">
        <f t="shared" si="12"/>
        <v>0.20849165702690214</v>
      </c>
      <c r="AI12" s="240"/>
      <c r="AK12" s="1" t="str">
        <f t="shared" si="11"/>
        <v>CONTROL2</v>
      </c>
      <c r="AL12" s="19">
        <f t="shared" si="11"/>
        <v>0</v>
      </c>
      <c r="AM12" s="19">
        <f t="shared" si="11"/>
        <v>0</v>
      </c>
      <c r="AN12" s="19">
        <f t="shared" si="11"/>
        <v>5</v>
      </c>
      <c r="AO12" s="19">
        <f>AO11</f>
        <v>2</v>
      </c>
      <c r="AP12" s="20">
        <f t="shared" si="7"/>
        <v>7.7160033436347994</v>
      </c>
    </row>
    <row r="13" spans="1:43" x14ac:dyDescent="0.45">
      <c r="A13" s="352"/>
      <c r="B13" s="342"/>
      <c r="C13" s="342"/>
      <c r="D13" s="395"/>
      <c r="E13" s="274">
        <v>3</v>
      </c>
      <c r="F13" s="97">
        <v>1</v>
      </c>
      <c r="G13" s="97"/>
      <c r="H13" s="97">
        <v>9</v>
      </c>
      <c r="I13" s="97">
        <v>5</v>
      </c>
      <c r="J13" s="97"/>
      <c r="K13" s="97"/>
      <c r="L13" s="98"/>
      <c r="M13" s="98"/>
      <c r="N13" s="98"/>
      <c r="O13" s="45">
        <f t="shared" si="8"/>
        <v>90</v>
      </c>
      <c r="P13" s="157">
        <f t="shared" si="2"/>
        <v>1.954242509439325</v>
      </c>
      <c r="Q13" s="164">
        <f t="shared" si="5"/>
        <v>-6.0219545758880502</v>
      </c>
      <c r="R13" s="348"/>
      <c r="S13" s="272"/>
      <c r="T13" s="270"/>
      <c r="U13" s="272"/>
      <c r="V13" s="270"/>
      <c r="W13" s="272"/>
      <c r="Y13" t="str">
        <f>A51</f>
        <v>600-12-10</v>
      </c>
      <c r="Z13" s="19">
        <f>B51</f>
        <v>600</v>
      </c>
      <c r="AA13" s="19">
        <f>C51</f>
        <v>12</v>
      </c>
      <c r="AB13" s="19">
        <f>D45</f>
        <v>10</v>
      </c>
      <c r="AC13" s="116">
        <f t="shared" ref="AC13:AH13" si="13">R51</f>
        <v>10</v>
      </c>
      <c r="AD13" s="30">
        <f t="shared" si="13"/>
        <v>0</v>
      </c>
      <c r="AE13" s="64">
        <f t="shared" si="13"/>
        <v>1</v>
      </c>
      <c r="AF13" s="49">
        <f t="shared" si="13"/>
        <v>0</v>
      </c>
      <c r="AG13" s="64">
        <f t="shared" si="13"/>
        <v>-6.7075701760979376</v>
      </c>
      <c r="AH13" s="49">
        <f t="shared" si="13"/>
        <v>9.7295071111809874E-16</v>
      </c>
      <c r="AI13" s="240"/>
      <c r="AK13" s="1" t="str">
        <f t="shared" si="11"/>
        <v>CONTROL2</v>
      </c>
      <c r="AL13" s="19">
        <f t="shared" si="11"/>
        <v>0</v>
      </c>
      <c r="AM13" s="19">
        <f t="shared" si="11"/>
        <v>0</v>
      </c>
      <c r="AN13" s="19">
        <f t="shared" si="11"/>
        <v>5</v>
      </c>
      <c r="AO13" s="19">
        <v>3</v>
      </c>
      <c r="AP13" s="20">
        <f t="shared" si="7"/>
        <v>7.6989700043360187</v>
      </c>
    </row>
    <row r="14" spans="1:43" ht="14.65" thickBot="1" x14ac:dyDescent="0.5">
      <c r="A14" s="353"/>
      <c r="B14" s="346"/>
      <c r="C14" s="346"/>
      <c r="D14" s="395"/>
      <c r="E14" s="275"/>
      <c r="F14" s="99">
        <v>2</v>
      </c>
      <c r="G14" s="99"/>
      <c r="H14" s="99">
        <v>7</v>
      </c>
      <c r="I14" s="99">
        <v>0</v>
      </c>
      <c r="J14" s="99"/>
      <c r="K14" s="99"/>
      <c r="L14" s="66"/>
      <c r="M14" s="66"/>
      <c r="N14" s="66"/>
      <c r="O14" s="66">
        <f t="shared" si="8"/>
        <v>70</v>
      </c>
      <c r="P14" s="168">
        <f t="shared" si="2"/>
        <v>1.8450980400142569</v>
      </c>
      <c r="Q14" s="168">
        <f t="shared" si="5"/>
        <v>-6.1310990453131184</v>
      </c>
      <c r="R14" s="331"/>
      <c r="S14" s="273"/>
      <c r="T14" s="271"/>
      <c r="U14" s="273"/>
      <c r="V14" s="271"/>
      <c r="W14" s="273"/>
      <c r="Y14" s="72" t="str">
        <f>A63</f>
        <v>550-16-15</v>
      </c>
      <c r="Z14" s="73">
        <f>B63</f>
        <v>550</v>
      </c>
      <c r="AA14" s="73">
        <f>C63</f>
        <v>16</v>
      </c>
      <c r="AB14" s="73">
        <f>D63</f>
        <v>15</v>
      </c>
      <c r="AC14" s="235">
        <f t="shared" ref="AC14:AH14" si="14">R63</f>
        <v>36.666666666666664</v>
      </c>
      <c r="AD14" s="236">
        <f t="shared" si="14"/>
        <v>33.862466931200785</v>
      </c>
      <c r="AE14" s="76">
        <f t="shared" si="14"/>
        <v>1.4013733275519751</v>
      </c>
      <c r="AF14" s="77">
        <f t="shared" si="14"/>
        <v>0.41128527261944592</v>
      </c>
      <c r="AG14" s="76">
        <f t="shared" si="14"/>
        <v>-6.4212745996175231</v>
      </c>
      <c r="AH14" s="77">
        <f t="shared" si="14"/>
        <v>0.40851459623582781</v>
      </c>
      <c r="AI14" s="240"/>
      <c r="AK14" s="1" t="str">
        <f t="shared" si="11"/>
        <v>CONTROL2</v>
      </c>
      <c r="AL14" s="19">
        <f t="shared" si="11"/>
        <v>0</v>
      </c>
      <c r="AM14" s="19">
        <f t="shared" si="11"/>
        <v>0</v>
      </c>
      <c r="AN14" s="19">
        <f t="shared" si="11"/>
        <v>5</v>
      </c>
      <c r="AO14" s="19">
        <f>AO13</f>
        <v>3</v>
      </c>
      <c r="AP14" s="20">
        <f t="shared" si="7"/>
        <v>7.7853298350107671</v>
      </c>
    </row>
    <row r="15" spans="1:43" x14ac:dyDescent="0.45">
      <c r="A15" s="377" t="str">
        <f>CONCATENATE(B15,"-",C15,"-",D9)</f>
        <v>600-12-0</v>
      </c>
      <c r="B15" s="345">
        <v>600</v>
      </c>
      <c r="C15" s="345">
        <v>12</v>
      </c>
      <c r="D15" s="395"/>
      <c r="E15" s="309">
        <v>1</v>
      </c>
      <c r="F15" s="101">
        <v>1</v>
      </c>
      <c r="G15" s="170"/>
      <c r="H15" s="170">
        <v>25</v>
      </c>
      <c r="I15" s="170">
        <v>1</v>
      </c>
      <c r="J15" s="170"/>
      <c r="K15" s="170"/>
      <c r="L15" s="45"/>
      <c r="M15" s="45"/>
      <c r="N15" s="45"/>
      <c r="O15" s="98">
        <f t="shared" si="8"/>
        <v>250</v>
      </c>
      <c r="P15" s="164">
        <f t="shared" si="2"/>
        <v>2.3979400086720375</v>
      </c>
      <c r="Q15" s="157">
        <f t="shared" si="5"/>
        <v>-5.5782570766553379</v>
      </c>
      <c r="R15" s="329">
        <f>AVERAGE(O15:O20)</f>
        <v>228.33333333333334</v>
      </c>
      <c r="S15" s="367">
        <f>_xlfn.STDEV.S(O15:O20)</f>
        <v>27.868739954771236</v>
      </c>
      <c r="T15" s="366">
        <f>AVERAGE(P15:P20)</f>
        <v>2.3559190468331312</v>
      </c>
      <c r="U15" s="367">
        <f>_xlfn.STDEV.S(P15:P20)</f>
        <v>5.234343590181037E-2</v>
      </c>
      <c r="V15" s="366">
        <f>AVERAGE(Q15:Q20)</f>
        <v>-5.6202780384942441</v>
      </c>
      <c r="W15" s="367">
        <f>_xlfn.STDEV.S(Q15:Q20)</f>
        <v>5.2343435901810474E-2</v>
      </c>
      <c r="Y15" s="228" t="str">
        <f>A69</f>
        <v>600-12-15</v>
      </c>
      <c r="Z15" s="229">
        <f>B69</f>
        <v>600</v>
      </c>
      <c r="AA15" s="229">
        <f>C69</f>
        <v>12</v>
      </c>
      <c r="AB15" s="229">
        <f>D63</f>
        <v>15</v>
      </c>
      <c r="AC15" s="237">
        <f t="shared" ref="AC15:AH15" si="15">R69</f>
        <v>13.333333333333334</v>
      </c>
      <c r="AD15" s="238">
        <f t="shared" si="15"/>
        <v>5.1639777949432206</v>
      </c>
      <c r="AE15" s="117">
        <f t="shared" si="15"/>
        <v>1.1003433318879938</v>
      </c>
      <c r="AF15" s="230">
        <f t="shared" si="15"/>
        <v>0.15545122132206596</v>
      </c>
      <c r="AG15" s="117">
        <f t="shared" si="15"/>
        <v>-6.7374554693847628</v>
      </c>
      <c r="AH15" s="230">
        <f t="shared" si="15"/>
        <v>0.15545122132206537</v>
      </c>
      <c r="AI15" s="240"/>
      <c r="AK15" s="1" t="str">
        <f>Y6</f>
        <v>CONTROL3</v>
      </c>
      <c r="AL15" s="135">
        <v>0</v>
      </c>
      <c r="AM15" s="19">
        <v>0</v>
      </c>
      <c r="AN15" s="19">
        <v>10</v>
      </c>
      <c r="AO15" s="19">
        <v>1</v>
      </c>
      <c r="AP15" s="20">
        <f t="shared" ref="AP15:AP20" si="16">P39</f>
        <v>7.7403626894942441</v>
      </c>
    </row>
    <row r="16" spans="1:43" x14ac:dyDescent="0.45">
      <c r="A16" s="352"/>
      <c r="B16" s="342"/>
      <c r="C16" s="342"/>
      <c r="D16" s="395"/>
      <c r="E16" s="284"/>
      <c r="F16" s="97">
        <v>2</v>
      </c>
      <c r="G16" s="97"/>
      <c r="H16" s="97">
        <v>23</v>
      </c>
      <c r="I16" s="97">
        <v>2</v>
      </c>
      <c r="J16" s="97"/>
      <c r="K16" s="97"/>
      <c r="L16" s="98"/>
      <c r="M16" s="98"/>
      <c r="N16" s="98"/>
      <c r="O16" s="98">
        <f t="shared" si="8"/>
        <v>230</v>
      </c>
      <c r="P16" s="164">
        <f t="shared" si="2"/>
        <v>2.3617278360175931</v>
      </c>
      <c r="Q16" s="157">
        <f t="shared" si="5"/>
        <v>-5.6144692493097823</v>
      </c>
      <c r="R16" s="330"/>
      <c r="S16" s="272"/>
      <c r="T16" s="270"/>
      <c r="U16" s="272"/>
      <c r="V16" s="270"/>
      <c r="W16" s="272"/>
      <c r="AI16" s="240"/>
      <c r="AK16" s="1" t="str">
        <f>AK15</f>
        <v>CONTROL3</v>
      </c>
      <c r="AL16" s="19">
        <f>AL15</f>
        <v>0</v>
      </c>
      <c r="AM16" s="19">
        <f>AM15</f>
        <v>0</v>
      </c>
      <c r="AN16" s="19">
        <f>AN15</f>
        <v>10</v>
      </c>
      <c r="AO16" s="19">
        <f>AO15</f>
        <v>1</v>
      </c>
      <c r="AP16" s="20">
        <f t="shared" si="16"/>
        <v>7.6020599913279625</v>
      </c>
    </row>
    <row r="17" spans="1:43" x14ac:dyDescent="0.45">
      <c r="A17" s="352"/>
      <c r="B17" s="342"/>
      <c r="C17" s="342"/>
      <c r="D17" s="395"/>
      <c r="E17" s="274">
        <v>2</v>
      </c>
      <c r="F17" s="97">
        <v>1</v>
      </c>
      <c r="G17" s="97"/>
      <c r="H17" s="97">
        <v>22</v>
      </c>
      <c r="I17" s="97">
        <v>4</v>
      </c>
      <c r="J17" s="97"/>
      <c r="K17" s="97"/>
      <c r="L17" s="98"/>
      <c r="M17" s="98"/>
      <c r="N17" s="98"/>
      <c r="O17" s="98">
        <f t="shared" si="8"/>
        <v>220</v>
      </c>
      <c r="P17" s="164">
        <f t="shared" si="2"/>
        <v>2.3424226808222062</v>
      </c>
      <c r="Q17" s="164">
        <f t="shared" si="5"/>
        <v>-5.6337744045051688</v>
      </c>
      <c r="R17" s="330"/>
      <c r="S17" s="272"/>
      <c r="T17" s="270"/>
      <c r="U17" s="272"/>
      <c r="V17" s="270"/>
      <c r="W17" s="272"/>
      <c r="Y17" s="63" t="s">
        <v>106</v>
      </c>
      <c r="Z17" s="63"/>
      <c r="AA17" s="63"/>
      <c r="AB17" s="63"/>
      <c r="AC17" s="46">
        <f>AVERAGE(O3:O8,O21:O26,O39:O44,O57:O62,'[1]L.innocua 550-&amp;600-12'!N3:N8,'[1]L.innocua 550-&amp;600-12'!N24:N29,'[1]L.innocua 550-&amp;600-12'!N40:N45,'[1]L.innocua 550-&amp;600-12'!N58:N63,'[1]L.innocua 550-&amp;600-12'!N76:N81,'[1]L.innocua 550-&amp;600-12'!N94:N99,'[1]L.innocua Selected TRT'!N3:N8,'[1]L.innocua Selected TRT'!N37:N42,'[1]L.innocua Selected TRT'!N53:N58,'[1]L.innocua Selected TRT'!N71:N76,'[1]L.innocua Selected TRT'!N89:N94,'[1]L.innocua Resp. Surf.'!N107:N112,'[1]L.innocua Resp. Surf.'!N3:N6,'[1]L.innocua Resp. Surf.'!N31:N34,'[1]L.innocua Resp. Surf.'!N59:N62,'[1]L.innocua Resp. Surf.'!N83:N86)</f>
        <v>50388679.245283023</v>
      </c>
      <c r="AD17" s="47">
        <f>_xlfn.STDEV.S(O3:O8,O21:O26,O39:O44,O57:O62,'[1]L.innocua 550-&amp;600-12'!N3:N8,'[1]L.innocua 550-&amp;600-12'!N24:N29,'[1]L.innocua 550-&amp;600-12'!N40:N45,'[1]L.innocua 550-&amp;600-12'!N58:N63,'[1]L.innocua 550-&amp;600-12'!N76:N81,'[1]L.innocua 550-&amp;600-12'!N94:N99,'[1]L.innocua Selected TRT'!N3:N8,'[1]L.innocua Selected TRT'!N37:N42,'[1]L.innocua Selected TRT'!N53:N58,'[1]L.innocua Selected TRT'!N71:N76,'[1]L.innocua Selected TRT'!N89:N94,'[1]L.innocua Resp. Surf.'!N107:N112,'[1]L.innocua Resp. Surf.'!N3:N6,'[1]L.innocua Resp. Surf.'!N31:N34,'[1]L.innocua Resp. Surf.'!N59:N62,'[1]L.innocua Resp. Surf.'!N83:N86)</f>
        <v>32000262.858309437</v>
      </c>
      <c r="AE17" s="48">
        <f>AVERAGE(P3:P8,P21:P26,P39:P44,P57:P62,'[1]L.innocua 550-&amp;600-12'!O3:O8,'[1]L.innocua 550-&amp;600-12'!O24:O29,'[1]L.innocua 550-&amp;600-12'!O40:O45,'[1]L.innocua 550-&amp;600-12'!O58:O63,'[1]L.innocua 550-&amp;600-12'!O76:O81,'[1]L.innocua 550-&amp;600-12'!O94:O99,'[1]L.innocua Selected TRT'!O3:O8,'[1]L.innocua Selected TRT'!O37:O42,'[1]L.innocua Selected TRT'!O53:O58,'[1]L.innocua Selected TRT'!O71:O76,'[1]L.innocua Selected TRT'!O89:O94,'[1]L.innocua Resp. Surf.'!O107:O112,'[1]L.innocua Resp. Surf.'!O3:O6,'[1]L.innocua Resp. Surf.'!O31:O34,'[1]L.innocua Resp. Surf.'!O59:O62,'[1]L.innocua Resp. Surf.'!O83:O86)</f>
        <v>7.5658453380622799</v>
      </c>
      <c r="AF17" s="239">
        <f>_xlfn.STDEV.S(P3:P8,P21:P26,P39:P44,P57:P62,'[1]L.innocua 550-&amp;600-12'!O3:O8,'[1]L.innocua 550-&amp;600-12'!O24:O29,'[1]L.innocua 550-&amp;600-12'!O40:O45,'[1]L.innocua 550-&amp;600-12'!O58:O63,'[1]L.innocua 550-&amp;600-12'!O76:O81,'[1]L.innocua 550-&amp;600-12'!O94:O99,'[1]L.innocua Selected TRT'!O3:O8,'[1]L.innocua Selected TRT'!O37:O42,'[1]L.innocua Selected TRT'!O53:O58,'[1]L.innocua Selected TRT'!O71:O76,'[1]L.innocua Selected TRT'!O89:O94,'[1]L.innocua Resp. Surf.'!O107:O112,'[1]L.innocua Resp. Surf.'!O3:O6,'[1]L.innocua Resp. Surf.'!O31:O34,'[1]L.innocua Resp. Surf.'!O59:O62,'[1]L.innocua Resp. Surf.'!O83:O86)</f>
        <v>0.37379859903989393</v>
      </c>
      <c r="AG17" s="63"/>
      <c r="AH17" s="63"/>
      <c r="AI17" s="240"/>
      <c r="AK17" s="1" t="str">
        <f t="shared" ref="AK17:AN20" si="17">AK16</f>
        <v>CONTROL3</v>
      </c>
      <c r="AL17" s="19">
        <f t="shared" si="17"/>
        <v>0</v>
      </c>
      <c r="AM17" s="19">
        <f t="shared" si="17"/>
        <v>0</v>
      </c>
      <c r="AN17" s="19">
        <f t="shared" si="17"/>
        <v>10</v>
      </c>
      <c r="AO17" s="19">
        <v>2</v>
      </c>
      <c r="AP17" s="20">
        <f t="shared" si="16"/>
        <v>7.8633228601204559</v>
      </c>
    </row>
    <row r="18" spans="1:43" x14ac:dyDescent="0.45">
      <c r="A18" s="352"/>
      <c r="B18" s="342"/>
      <c r="C18" s="342"/>
      <c r="D18" s="395"/>
      <c r="E18" s="320"/>
      <c r="F18" s="97">
        <v>2</v>
      </c>
      <c r="G18" s="97"/>
      <c r="H18" s="97">
        <v>20</v>
      </c>
      <c r="I18" s="97">
        <v>6</v>
      </c>
      <c r="J18" s="97"/>
      <c r="K18" s="97"/>
      <c r="L18" s="98"/>
      <c r="M18" s="98"/>
      <c r="N18" s="98"/>
      <c r="O18" s="98">
        <f t="shared" si="8"/>
        <v>200</v>
      </c>
      <c r="P18" s="164">
        <f t="shared" si="2"/>
        <v>2.3010299956639813</v>
      </c>
      <c r="Q18" s="164">
        <f t="shared" si="5"/>
        <v>-5.6751670896633941</v>
      </c>
      <c r="R18" s="330"/>
      <c r="S18" s="272"/>
      <c r="T18" s="270"/>
      <c r="U18" s="272"/>
      <c r="V18" s="270"/>
      <c r="W18" s="272"/>
      <c r="AI18" s="240"/>
      <c r="AK18" s="1" t="str">
        <f t="shared" si="17"/>
        <v>CONTROL3</v>
      </c>
      <c r="AL18" s="19">
        <f t="shared" si="17"/>
        <v>0</v>
      </c>
      <c r="AM18" s="19">
        <f t="shared" si="17"/>
        <v>0</v>
      </c>
      <c r="AN18" s="19">
        <f t="shared" si="17"/>
        <v>10</v>
      </c>
      <c r="AO18" s="19">
        <f>AO17</f>
        <v>2</v>
      </c>
      <c r="AP18" s="20">
        <f t="shared" si="16"/>
        <v>7.6901960800285138</v>
      </c>
    </row>
    <row r="19" spans="1:43" x14ac:dyDescent="0.45">
      <c r="A19" s="352"/>
      <c r="B19" s="342"/>
      <c r="C19" s="342"/>
      <c r="D19" s="395"/>
      <c r="E19" s="274">
        <v>3</v>
      </c>
      <c r="F19" s="97">
        <v>1</v>
      </c>
      <c r="G19" s="97"/>
      <c r="H19" s="97">
        <v>27</v>
      </c>
      <c r="I19" s="97">
        <v>3</v>
      </c>
      <c r="J19" s="97"/>
      <c r="K19" s="97"/>
      <c r="L19" s="98"/>
      <c r="M19" s="98"/>
      <c r="N19" s="98"/>
      <c r="O19" s="45">
        <f t="shared" si="8"/>
        <v>270</v>
      </c>
      <c r="P19" s="157">
        <f t="shared" si="2"/>
        <v>2.4313637641589874</v>
      </c>
      <c r="Q19" s="164">
        <f t="shared" si="5"/>
        <v>-5.5448333211683876</v>
      </c>
      <c r="R19" s="330"/>
      <c r="S19" s="272"/>
      <c r="T19" s="270"/>
      <c r="U19" s="272"/>
      <c r="V19" s="270"/>
      <c r="W19" s="272"/>
      <c r="Y19" t="s">
        <v>82</v>
      </c>
      <c r="AI19" s="240"/>
      <c r="AK19" s="1" t="str">
        <f t="shared" si="17"/>
        <v>CONTROL3</v>
      </c>
      <c r="AL19" s="19">
        <f t="shared" si="17"/>
        <v>0</v>
      </c>
      <c r="AM19" s="19">
        <f t="shared" si="17"/>
        <v>0</v>
      </c>
      <c r="AN19" s="19">
        <f t="shared" si="17"/>
        <v>10</v>
      </c>
      <c r="AO19" s="19">
        <v>3</v>
      </c>
      <c r="AP19" s="20">
        <f t="shared" si="16"/>
        <v>7.6901960800285138</v>
      </c>
    </row>
    <row r="20" spans="1:43" ht="14.65" thickBot="1" x14ac:dyDescent="0.5">
      <c r="A20" s="353"/>
      <c r="B20" s="346"/>
      <c r="C20" s="346"/>
      <c r="D20" s="338"/>
      <c r="E20" s="275"/>
      <c r="F20" s="99">
        <v>2</v>
      </c>
      <c r="G20" s="99"/>
      <c r="H20" s="99">
        <v>20</v>
      </c>
      <c r="I20" s="99">
        <v>8</v>
      </c>
      <c r="J20" s="99"/>
      <c r="K20" s="99"/>
      <c r="L20" s="66"/>
      <c r="M20" s="66"/>
      <c r="N20" s="66"/>
      <c r="O20" s="66">
        <f t="shared" si="8"/>
        <v>200</v>
      </c>
      <c r="P20" s="168">
        <f t="shared" si="2"/>
        <v>2.3010299956639813</v>
      </c>
      <c r="Q20" s="168">
        <f t="shared" si="5"/>
        <v>-5.6751670896633941</v>
      </c>
      <c r="R20" s="331"/>
      <c r="S20" s="273"/>
      <c r="T20" s="271"/>
      <c r="U20" s="273"/>
      <c r="V20" s="271"/>
      <c r="W20" s="273"/>
      <c r="Y20" t="s">
        <v>93</v>
      </c>
      <c r="Z20" t="s">
        <v>84</v>
      </c>
      <c r="AA20" t="s">
        <v>85</v>
      </c>
      <c r="AB20" t="s">
        <v>86</v>
      </c>
      <c r="AK20" s="1" t="str">
        <f t="shared" si="17"/>
        <v>CONTROL3</v>
      </c>
      <c r="AL20" s="19">
        <f t="shared" si="17"/>
        <v>0</v>
      </c>
      <c r="AM20" s="19">
        <f t="shared" si="17"/>
        <v>0</v>
      </c>
      <c r="AN20" s="19">
        <f t="shared" si="17"/>
        <v>10</v>
      </c>
      <c r="AO20" s="19">
        <f>AO19</f>
        <v>3</v>
      </c>
      <c r="AP20" s="20">
        <f t="shared" si="16"/>
        <v>7.6020599913279625</v>
      </c>
    </row>
    <row r="21" spans="1:43" x14ac:dyDescent="0.45">
      <c r="A21" s="374" t="s">
        <v>66</v>
      </c>
      <c r="B21" s="408">
        <v>0</v>
      </c>
      <c r="C21" s="408">
        <v>0</v>
      </c>
      <c r="D21" s="411">
        <v>5</v>
      </c>
      <c r="E21" s="397">
        <v>1</v>
      </c>
      <c r="F21" s="80">
        <v>1</v>
      </c>
      <c r="G21" s="231"/>
      <c r="H21" s="231"/>
      <c r="I21" s="231"/>
      <c r="J21" s="231"/>
      <c r="K21" s="12"/>
      <c r="L21" s="12"/>
      <c r="M21" s="12">
        <v>60</v>
      </c>
      <c r="N21" s="231"/>
      <c r="O21" s="140">
        <f>(M21)*(10^(M$2))</f>
        <v>60000000</v>
      </c>
      <c r="P21" s="141">
        <f t="shared" si="2"/>
        <v>7.7781512503836439</v>
      </c>
      <c r="Q21" s="232"/>
      <c r="R21" s="323">
        <f>AVERAGE(O21:O26)</f>
        <v>55833333.333333336</v>
      </c>
      <c r="S21" s="324">
        <f>_xlfn.STDEV.S(O21:O26)</f>
        <v>4996665.5548141971</v>
      </c>
      <c r="T21" s="369">
        <f>AVERAGE(P21:P26)</f>
        <v>7.7454348378972782</v>
      </c>
      <c r="U21" s="371">
        <f>_xlfn.STDEV.S(P21:P26)</f>
        <v>3.9048033378293247E-2</v>
      </c>
      <c r="V21" s="325"/>
      <c r="W21" s="326"/>
      <c r="X21" s="233"/>
      <c r="Y21" t="s">
        <v>49</v>
      </c>
      <c r="Z21">
        <v>6</v>
      </c>
      <c r="AA21" s="71">
        <v>7.9755000000000003</v>
      </c>
      <c r="AB21" s="63" t="s">
        <v>88</v>
      </c>
      <c r="AK21" s="1" t="str">
        <f>Y7</f>
        <v>CONTROL4</v>
      </c>
      <c r="AL21" s="135">
        <v>0</v>
      </c>
      <c r="AM21" s="19">
        <v>0</v>
      </c>
      <c r="AN21" s="19">
        <v>15</v>
      </c>
      <c r="AO21" s="19">
        <v>1</v>
      </c>
      <c r="AP21" s="20">
        <f t="shared" ref="AP21:AP26" si="18">P57</f>
        <v>7.826074802700826</v>
      </c>
    </row>
    <row r="22" spans="1:43" x14ac:dyDescent="0.45">
      <c r="A22" s="374"/>
      <c r="B22" s="409"/>
      <c r="C22" s="409"/>
      <c r="D22" s="412"/>
      <c r="E22" s="361">
        <v>2</v>
      </c>
      <c r="F22" s="21">
        <v>2</v>
      </c>
      <c r="G22" s="21"/>
      <c r="H22" s="21"/>
      <c r="I22" s="21"/>
      <c r="J22" s="21"/>
      <c r="K22" s="12"/>
      <c r="L22" s="12"/>
      <c r="M22" s="12">
        <v>52</v>
      </c>
      <c r="N22" s="21"/>
      <c r="O22" s="140">
        <f t="shared" ref="O22:O25" si="19">(M22)*(10^(M$2))</f>
        <v>52000000</v>
      </c>
      <c r="P22" s="141">
        <f t="shared" si="2"/>
        <v>7.7160033436347994</v>
      </c>
      <c r="Q22" s="14"/>
      <c r="R22" s="298"/>
      <c r="S22" s="300"/>
      <c r="T22" s="369"/>
      <c r="U22" s="371"/>
      <c r="V22" s="302"/>
      <c r="W22" s="304"/>
      <c r="Y22" t="s">
        <v>69</v>
      </c>
      <c r="Z22">
        <v>6</v>
      </c>
      <c r="AA22" s="71">
        <v>7.8365999999999998</v>
      </c>
      <c r="AB22" s="63" t="s">
        <v>88</v>
      </c>
      <c r="AK22" s="1" t="str">
        <f>AK21</f>
        <v>CONTROL4</v>
      </c>
      <c r="AL22" s="19">
        <f>AL21</f>
        <v>0</v>
      </c>
      <c r="AM22" s="19">
        <f>AM21</f>
        <v>0</v>
      </c>
      <c r="AN22" s="19">
        <f>AN21</f>
        <v>15</v>
      </c>
      <c r="AO22" s="19">
        <f>AO21</f>
        <v>1</v>
      </c>
      <c r="AP22" s="20">
        <f t="shared" si="18"/>
        <v>7.8325089127062366</v>
      </c>
    </row>
    <row r="23" spans="1:43" x14ac:dyDescent="0.45">
      <c r="A23" s="374"/>
      <c r="B23" s="409"/>
      <c r="C23" s="409"/>
      <c r="D23" s="412"/>
      <c r="E23" s="350">
        <v>2</v>
      </c>
      <c r="F23" s="21">
        <v>1</v>
      </c>
      <c r="G23" s="21"/>
      <c r="H23" s="21"/>
      <c r="I23" s="21"/>
      <c r="J23" s="21"/>
      <c r="K23" s="12"/>
      <c r="L23" s="12"/>
      <c r="M23" s="12">
        <v>60</v>
      </c>
      <c r="N23" s="21"/>
      <c r="O23" s="140">
        <f t="shared" si="19"/>
        <v>60000000</v>
      </c>
      <c r="P23" s="141">
        <f t="shared" si="2"/>
        <v>7.7781512503836439</v>
      </c>
      <c r="Q23" s="14"/>
      <c r="R23" s="298"/>
      <c r="S23" s="300"/>
      <c r="T23" s="369"/>
      <c r="U23" s="371"/>
      <c r="V23" s="302"/>
      <c r="W23" s="304"/>
      <c r="Y23" t="s">
        <v>66</v>
      </c>
      <c r="Z23">
        <v>6</v>
      </c>
      <c r="AA23" s="71">
        <v>7.7454000000000001</v>
      </c>
      <c r="AB23" s="63" t="s">
        <v>88</v>
      </c>
      <c r="AK23" s="1" t="str">
        <f t="shared" ref="AK23:AN26" si="20">AK22</f>
        <v>CONTROL4</v>
      </c>
      <c r="AL23" s="19">
        <f t="shared" si="20"/>
        <v>0</v>
      </c>
      <c r="AM23" s="19">
        <f t="shared" si="20"/>
        <v>0</v>
      </c>
      <c r="AN23" s="19">
        <f t="shared" si="20"/>
        <v>15</v>
      </c>
      <c r="AO23" s="19">
        <v>2</v>
      </c>
      <c r="AP23" s="20">
        <f t="shared" si="18"/>
        <v>7.8920946026904808</v>
      </c>
    </row>
    <row r="24" spans="1:43" x14ac:dyDescent="0.45">
      <c r="A24" s="374"/>
      <c r="B24" s="409"/>
      <c r="C24" s="409"/>
      <c r="D24" s="412"/>
      <c r="E24" s="373">
        <v>2</v>
      </c>
      <c r="F24" s="21">
        <v>2</v>
      </c>
      <c r="G24" s="21"/>
      <c r="H24" s="21"/>
      <c r="I24" s="21"/>
      <c r="J24" s="21"/>
      <c r="K24" s="12"/>
      <c r="L24" s="12"/>
      <c r="M24" s="12">
        <v>52</v>
      </c>
      <c r="N24" s="21"/>
      <c r="O24" s="140">
        <f t="shared" si="19"/>
        <v>52000000</v>
      </c>
      <c r="P24" s="141">
        <f t="shared" si="2"/>
        <v>7.7160033436347994</v>
      </c>
      <c r="Q24" s="14"/>
      <c r="R24" s="298"/>
      <c r="S24" s="300"/>
      <c r="T24" s="369"/>
      <c r="U24" s="371"/>
      <c r="V24" s="302"/>
      <c r="W24" s="304"/>
      <c r="Y24" t="s">
        <v>68</v>
      </c>
      <c r="Z24">
        <v>6</v>
      </c>
      <c r="AA24" s="71">
        <v>7.6980000000000004</v>
      </c>
      <c r="AB24" s="63" t="s">
        <v>88</v>
      </c>
      <c r="AK24" s="1" t="str">
        <f t="shared" si="20"/>
        <v>CONTROL4</v>
      </c>
      <c r="AL24" s="19">
        <f t="shared" si="20"/>
        <v>0</v>
      </c>
      <c r="AM24" s="19">
        <f t="shared" si="20"/>
        <v>0</v>
      </c>
      <c r="AN24" s="19">
        <f t="shared" si="20"/>
        <v>15</v>
      </c>
      <c r="AO24" s="19">
        <f>AO23</f>
        <v>2</v>
      </c>
      <c r="AP24" s="20">
        <f t="shared" si="18"/>
        <v>7.7923916894982534</v>
      </c>
    </row>
    <row r="25" spans="1:43" x14ac:dyDescent="0.45">
      <c r="A25" s="374"/>
      <c r="B25" s="409"/>
      <c r="C25" s="409"/>
      <c r="D25" s="412"/>
      <c r="E25" s="350">
        <v>3</v>
      </c>
      <c r="F25" s="21">
        <v>1</v>
      </c>
      <c r="G25" s="21"/>
      <c r="H25" s="21"/>
      <c r="I25" s="21"/>
      <c r="J25" s="21"/>
      <c r="K25" s="12"/>
      <c r="L25" s="12"/>
      <c r="M25" s="12">
        <v>50</v>
      </c>
      <c r="N25" s="21"/>
      <c r="O25" s="140">
        <f t="shared" si="19"/>
        <v>50000000</v>
      </c>
      <c r="P25" s="141">
        <f t="shared" si="2"/>
        <v>7.6989700043360187</v>
      </c>
      <c r="Q25" s="14"/>
      <c r="R25" s="298"/>
      <c r="S25" s="300"/>
      <c r="T25" s="369"/>
      <c r="U25" s="371"/>
      <c r="V25" s="302"/>
      <c r="W25" s="304"/>
      <c r="Y25" t="s">
        <v>94</v>
      </c>
      <c r="Z25">
        <v>6</v>
      </c>
      <c r="AA25" s="71">
        <v>2.3559000000000001</v>
      </c>
      <c r="AB25" t="s">
        <v>89</v>
      </c>
      <c r="AK25" s="1" t="str">
        <f t="shared" si="20"/>
        <v>CONTROL4</v>
      </c>
      <c r="AL25" s="19">
        <f t="shared" si="20"/>
        <v>0</v>
      </c>
      <c r="AM25" s="19">
        <f t="shared" si="20"/>
        <v>0</v>
      </c>
      <c r="AN25" s="19">
        <f t="shared" si="20"/>
        <v>15</v>
      </c>
      <c r="AO25" s="19">
        <v>3</v>
      </c>
      <c r="AP25" s="20">
        <f t="shared" si="18"/>
        <v>7.8129133566428557</v>
      </c>
    </row>
    <row r="26" spans="1:43" ht="14.65" thickBot="1" x14ac:dyDescent="0.5">
      <c r="A26" s="375"/>
      <c r="B26" s="410"/>
      <c r="C26" s="410"/>
      <c r="D26" s="413"/>
      <c r="E26" s="297">
        <v>2</v>
      </c>
      <c r="F26" s="22">
        <v>2</v>
      </c>
      <c r="G26" s="22"/>
      <c r="H26" s="22"/>
      <c r="I26" s="22"/>
      <c r="J26" s="22"/>
      <c r="K26" s="25"/>
      <c r="L26" s="25"/>
      <c r="M26" s="25">
        <v>61</v>
      </c>
      <c r="N26" s="22"/>
      <c r="O26" s="149">
        <f>(M26)*(10^(M$2))</f>
        <v>61000000</v>
      </c>
      <c r="P26" s="150">
        <f t="shared" si="2"/>
        <v>7.7853298350107671</v>
      </c>
      <c r="Q26" s="27"/>
      <c r="R26" s="299"/>
      <c r="S26" s="301"/>
      <c r="T26" s="370"/>
      <c r="U26" s="372"/>
      <c r="V26" s="303"/>
      <c r="W26" s="305"/>
      <c r="Y26" t="s">
        <v>95</v>
      </c>
      <c r="Z26">
        <v>6</v>
      </c>
      <c r="AA26" s="71">
        <v>2.165</v>
      </c>
      <c r="AB26" t="s">
        <v>89</v>
      </c>
      <c r="AK26" s="1" t="str">
        <f t="shared" si="20"/>
        <v>CONTROL4</v>
      </c>
      <c r="AL26" s="19">
        <f t="shared" si="20"/>
        <v>0</v>
      </c>
      <c r="AM26" s="19">
        <f t="shared" si="20"/>
        <v>0</v>
      </c>
      <c r="AN26" s="19">
        <f t="shared" si="20"/>
        <v>15</v>
      </c>
      <c r="AO26" s="19">
        <f>AO25</f>
        <v>3</v>
      </c>
      <c r="AP26" s="20">
        <f t="shared" si="18"/>
        <v>7.8633228601204559</v>
      </c>
    </row>
    <row r="27" spans="1:43" ht="14.65" thickTop="1" x14ac:dyDescent="0.45">
      <c r="A27" s="351" t="str">
        <f>CONCATENATE(B27,"-",C27,"-",D27)</f>
        <v>550-16-5</v>
      </c>
      <c r="B27" s="354">
        <v>550</v>
      </c>
      <c r="C27" s="354">
        <v>16</v>
      </c>
      <c r="D27" s="394">
        <v>5</v>
      </c>
      <c r="E27" s="317">
        <v>1</v>
      </c>
      <c r="F27" s="95">
        <v>1</v>
      </c>
      <c r="G27" s="152"/>
      <c r="H27" s="170">
        <v>10</v>
      </c>
      <c r="I27" s="170">
        <v>0</v>
      </c>
      <c r="J27" s="152"/>
      <c r="K27" s="152"/>
      <c r="L27" s="34"/>
      <c r="M27" s="34"/>
      <c r="N27" s="34"/>
      <c r="O27" s="45">
        <f>(H27)*(10^(H$2))</f>
        <v>100</v>
      </c>
      <c r="P27" s="157">
        <f t="shared" si="2"/>
        <v>2</v>
      </c>
      <c r="Q27" s="154">
        <f t="shared" ref="Q27:Q37" si="21">LOG10(O27/R$21)</f>
        <v>-5.7468935566532018</v>
      </c>
      <c r="R27" s="318">
        <f>AVERAGE(O27:O32)</f>
        <v>53.333333333333336</v>
      </c>
      <c r="S27" s="314">
        <f>_xlfn.STDEV.S(O27:O32)</f>
        <v>47.609522856952331</v>
      </c>
      <c r="T27" s="270">
        <f>AVERAGE(P27:P32)</f>
        <v>1.4923737515732209</v>
      </c>
      <c r="U27" s="272">
        <f>_xlfn.STDEV.S(P27:P32)</f>
        <v>0.53962714894477493</v>
      </c>
      <c r="V27" s="414">
        <f>AVERAGE(Q27:Q32)</f>
        <v>-6.2545198050799806</v>
      </c>
      <c r="W27" s="314">
        <f>_xlfn.STDEV.S(Q27:Q32)</f>
        <v>0.53962714894477537</v>
      </c>
      <c r="Y27" t="s">
        <v>96</v>
      </c>
      <c r="Z27">
        <v>6</v>
      </c>
      <c r="AA27" s="71">
        <v>1.9721</v>
      </c>
      <c r="AB27" t="s">
        <v>89</v>
      </c>
      <c r="AK27" s="1" t="str">
        <f>Y8</f>
        <v>550-16-0</v>
      </c>
      <c r="AL27" s="19">
        <f>Z8</f>
        <v>550</v>
      </c>
      <c r="AM27" s="19">
        <f>AA8</f>
        <v>16</v>
      </c>
      <c r="AN27" s="19">
        <f>AB8</f>
        <v>0</v>
      </c>
      <c r="AO27" s="19">
        <v>1</v>
      </c>
      <c r="AP27" s="20">
        <f t="shared" ref="AP27:AP38" si="22">P9</f>
        <v>2</v>
      </c>
      <c r="AQ27" s="20">
        <f t="shared" ref="AQ27:AQ38" si="23">Q9</f>
        <v>-5.9761970853273754</v>
      </c>
    </row>
    <row r="28" spans="1:43" x14ac:dyDescent="0.45">
      <c r="A28" s="352"/>
      <c r="B28" s="342"/>
      <c r="C28" s="342"/>
      <c r="D28" s="395"/>
      <c r="E28" s="284"/>
      <c r="F28" s="97">
        <v>2</v>
      </c>
      <c r="G28" s="97"/>
      <c r="H28" s="97">
        <v>9</v>
      </c>
      <c r="I28" s="97">
        <v>0</v>
      </c>
      <c r="J28" s="97"/>
      <c r="K28" s="97"/>
      <c r="L28" s="98"/>
      <c r="M28" s="98"/>
      <c r="N28" s="98"/>
      <c r="O28" s="45">
        <f t="shared" ref="O28:O38" si="24">(H28)*(10^(H$2))</f>
        <v>90</v>
      </c>
      <c r="P28" s="157">
        <f t="shared" si="2"/>
        <v>1.954242509439325</v>
      </c>
      <c r="Q28" s="157">
        <f t="shared" si="21"/>
        <v>-5.7926510472138766</v>
      </c>
      <c r="R28" s="288"/>
      <c r="S28" s="272"/>
      <c r="T28" s="270"/>
      <c r="U28" s="272"/>
      <c r="V28" s="415"/>
      <c r="W28" s="272"/>
      <c r="Y28" t="s">
        <v>97</v>
      </c>
      <c r="Z28">
        <v>6</v>
      </c>
      <c r="AA28" s="71">
        <v>1.492</v>
      </c>
      <c r="AB28" t="s">
        <v>48</v>
      </c>
      <c r="AK28" s="1" t="str">
        <f>AK27</f>
        <v>550-16-0</v>
      </c>
      <c r="AL28" s="19">
        <f>AL27</f>
        <v>550</v>
      </c>
      <c r="AM28" s="19">
        <f>AM27</f>
        <v>16</v>
      </c>
      <c r="AN28" s="19">
        <f>AN27</f>
        <v>0</v>
      </c>
      <c r="AO28" s="19">
        <f>AO27</f>
        <v>1</v>
      </c>
      <c r="AP28" s="20">
        <f t="shared" si="22"/>
        <v>2.0791812460476247</v>
      </c>
      <c r="AQ28" s="20">
        <f t="shared" si="23"/>
        <v>-5.8970158392797503</v>
      </c>
    </row>
    <row r="29" spans="1:43" x14ac:dyDescent="0.45">
      <c r="A29" s="352"/>
      <c r="B29" s="342"/>
      <c r="C29" s="342"/>
      <c r="D29" s="395"/>
      <c r="E29" s="274">
        <v>2</v>
      </c>
      <c r="F29" s="97">
        <v>1</v>
      </c>
      <c r="G29" s="97"/>
      <c r="H29" s="97">
        <v>1</v>
      </c>
      <c r="I29" s="97">
        <v>0</v>
      </c>
      <c r="J29" s="97"/>
      <c r="K29" s="97"/>
      <c r="L29" s="98"/>
      <c r="M29" s="98"/>
      <c r="N29" s="98"/>
      <c r="O29" s="98">
        <f t="shared" si="24"/>
        <v>10</v>
      </c>
      <c r="P29" s="164">
        <f t="shared" si="2"/>
        <v>1</v>
      </c>
      <c r="Q29" s="164">
        <f t="shared" si="21"/>
        <v>-6.7468935566532018</v>
      </c>
      <c r="R29" s="288"/>
      <c r="S29" s="272"/>
      <c r="T29" s="270"/>
      <c r="U29" s="272"/>
      <c r="V29" s="415"/>
      <c r="W29" s="272"/>
      <c r="Y29" t="s">
        <v>98</v>
      </c>
      <c r="Z29">
        <v>6</v>
      </c>
      <c r="AA29" s="71">
        <v>1.401</v>
      </c>
      <c r="AB29" t="s">
        <v>99</v>
      </c>
      <c r="AK29" s="1" t="str">
        <f t="shared" ref="AK29:AN32" si="25">AK28</f>
        <v>550-16-0</v>
      </c>
      <c r="AL29" s="19">
        <f t="shared" si="25"/>
        <v>550</v>
      </c>
      <c r="AM29" s="19">
        <f t="shared" si="25"/>
        <v>16</v>
      </c>
      <c r="AN29" s="19">
        <f t="shared" si="25"/>
        <v>0</v>
      </c>
      <c r="AO29" s="19">
        <v>2</v>
      </c>
      <c r="AP29" s="20">
        <f t="shared" si="22"/>
        <v>2</v>
      </c>
      <c r="AQ29" s="20">
        <f t="shared" si="23"/>
        <v>-5.9761970853273754</v>
      </c>
    </row>
    <row r="30" spans="1:43" x14ac:dyDescent="0.45">
      <c r="A30" s="352"/>
      <c r="B30" s="342"/>
      <c r="C30" s="342"/>
      <c r="D30" s="395"/>
      <c r="E30" s="320"/>
      <c r="F30" s="97">
        <v>2</v>
      </c>
      <c r="G30" s="97"/>
      <c r="H30" s="97">
        <v>1</v>
      </c>
      <c r="I30" s="97">
        <v>0</v>
      </c>
      <c r="J30" s="97"/>
      <c r="K30" s="97"/>
      <c r="L30" s="98"/>
      <c r="M30" s="98"/>
      <c r="N30" s="98"/>
      <c r="O30" s="98">
        <f t="shared" si="24"/>
        <v>10</v>
      </c>
      <c r="P30" s="164">
        <f t="shared" si="2"/>
        <v>1</v>
      </c>
      <c r="Q30" s="164">
        <f t="shared" si="21"/>
        <v>-6.7468935566532018</v>
      </c>
      <c r="R30" s="288"/>
      <c r="S30" s="272"/>
      <c r="T30" s="270"/>
      <c r="U30" s="272"/>
      <c r="V30" s="415"/>
      <c r="W30" s="272"/>
      <c r="Y30" t="s">
        <v>100</v>
      </c>
      <c r="Z30">
        <v>6</v>
      </c>
      <c r="AA30" s="71">
        <v>1.1296999999999999</v>
      </c>
      <c r="AB30" t="s">
        <v>99</v>
      </c>
      <c r="AK30" s="1" t="str">
        <f t="shared" si="25"/>
        <v>550-16-0</v>
      </c>
      <c r="AL30" s="19">
        <f t="shared" si="25"/>
        <v>550</v>
      </c>
      <c r="AM30" s="19">
        <f t="shared" si="25"/>
        <v>16</v>
      </c>
      <c r="AN30" s="19">
        <f t="shared" si="25"/>
        <v>0</v>
      </c>
      <c r="AO30" s="19">
        <f>AO29</f>
        <v>2</v>
      </c>
      <c r="AP30" s="20">
        <f t="shared" si="22"/>
        <v>1.954242509439325</v>
      </c>
      <c r="AQ30" s="20">
        <f t="shared" si="23"/>
        <v>-6.0219545758880502</v>
      </c>
    </row>
    <row r="31" spans="1:43" x14ac:dyDescent="0.45">
      <c r="A31" s="352"/>
      <c r="B31" s="342"/>
      <c r="C31" s="342"/>
      <c r="D31" s="395"/>
      <c r="E31" s="274">
        <v>3</v>
      </c>
      <c r="F31" s="97">
        <v>1</v>
      </c>
      <c r="G31" s="97"/>
      <c r="H31" s="97">
        <v>1</v>
      </c>
      <c r="I31" s="97">
        <v>0</v>
      </c>
      <c r="J31" s="97"/>
      <c r="K31" s="97"/>
      <c r="L31" s="98"/>
      <c r="M31" s="98"/>
      <c r="N31" s="98"/>
      <c r="O31" s="45">
        <f t="shared" si="24"/>
        <v>10</v>
      </c>
      <c r="P31" s="157">
        <f t="shared" si="2"/>
        <v>1</v>
      </c>
      <c r="Q31" s="164">
        <f t="shared" si="21"/>
        <v>-6.7468935566532018</v>
      </c>
      <c r="R31" s="288"/>
      <c r="S31" s="272"/>
      <c r="T31" s="270"/>
      <c r="U31" s="272"/>
      <c r="V31" s="415"/>
      <c r="W31" s="272"/>
      <c r="Y31" t="s">
        <v>101</v>
      </c>
      <c r="Z31">
        <v>6</v>
      </c>
      <c r="AA31" s="71">
        <v>1.1003000000000001</v>
      </c>
      <c r="AB31" t="s">
        <v>99</v>
      </c>
      <c r="AK31" s="1" t="str">
        <f t="shared" si="25"/>
        <v>550-16-0</v>
      </c>
      <c r="AL31" s="19">
        <f t="shared" si="25"/>
        <v>550</v>
      </c>
      <c r="AM31" s="19">
        <f t="shared" si="25"/>
        <v>16</v>
      </c>
      <c r="AN31" s="19">
        <f t="shared" si="25"/>
        <v>0</v>
      </c>
      <c r="AO31" s="19">
        <v>3</v>
      </c>
      <c r="AP31" s="20">
        <f t="shared" si="22"/>
        <v>1.954242509439325</v>
      </c>
      <c r="AQ31" s="20">
        <f t="shared" si="23"/>
        <v>-6.0219545758880502</v>
      </c>
    </row>
    <row r="32" spans="1:43" ht="14.65" thickBot="1" x14ac:dyDescent="0.5">
      <c r="A32" s="353"/>
      <c r="B32" s="346"/>
      <c r="C32" s="346"/>
      <c r="D32" s="395"/>
      <c r="E32" s="275"/>
      <c r="F32" s="99">
        <v>2</v>
      </c>
      <c r="G32" s="99"/>
      <c r="H32" s="99">
        <v>10</v>
      </c>
      <c r="I32" s="99">
        <v>0</v>
      </c>
      <c r="J32" s="99"/>
      <c r="K32" s="99"/>
      <c r="L32" s="66"/>
      <c r="M32" s="66"/>
      <c r="N32" s="66"/>
      <c r="O32" s="66">
        <f t="shared" si="24"/>
        <v>100</v>
      </c>
      <c r="P32" s="168">
        <f t="shared" si="2"/>
        <v>2</v>
      </c>
      <c r="Q32" s="168">
        <f t="shared" si="21"/>
        <v>-5.7468935566532018</v>
      </c>
      <c r="R32" s="289"/>
      <c r="S32" s="273"/>
      <c r="T32" s="271"/>
      <c r="U32" s="273"/>
      <c r="V32" s="416"/>
      <c r="W32" s="273"/>
      <c r="Y32" t="s">
        <v>102</v>
      </c>
      <c r="Z32">
        <v>6</v>
      </c>
      <c r="AA32" s="71">
        <v>1</v>
      </c>
      <c r="AB32" s="63" t="s">
        <v>103</v>
      </c>
      <c r="AK32" s="1" t="str">
        <f t="shared" si="25"/>
        <v>550-16-0</v>
      </c>
      <c r="AL32" s="19">
        <f t="shared" si="25"/>
        <v>550</v>
      </c>
      <c r="AM32" s="19">
        <f t="shared" si="25"/>
        <v>16</v>
      </c>
      <c r="AN32" s="19">
        <f t="shared" si="25"/>
        <v>0</v>
      </c>
      <c r="AO32" s="19">
        <f>AO31</f>
        <v>3</v>
      </c>
      <c r="AP32" s="20">
        <f t="shared" si="22"/>
        <v>1.8450980400142569</v>
      </c>
      <c r="AQ32" s="20">
        <f t="shared" si="23"/>
        <v>-6.1310990453131184</v>
      </c>
    </row>
    <row r="33" spans="1:43" x14ac:dyDescent="0.45">
      <c r="A33" s="377" t="str">
        <f>CONCATENATE(B33,"-",C33,"-",D27)</f>
        <v>600-12-5</v>
      </c>
      <c r="B33" s="345">
        <v>600</v>
      </c>
      <c r="C33" s="345">
        <v>12</v>
      </c>
      <c r="D33" s="395"/>
      <c r="E33" s="309">
        <v>1</v>
      </c>
      <c r="F33" s="103">
        <v>1</v>
      </c>
      <c r="G33" s="178"/>
      <c r="H33" s="170">
        <v>34</v>
      </c>
      <c r="I33" s="170">
        <v>0</v>
      </c>
      <c r="J33" s="178"/>
      <c r="K33" s="178"/>
      <c r="L33" s="69"/>
      <c r="M33" s="69"/>
      <c r="N33" s="69"/>
      <c r="O33" s="98">
        <f t="shared" si="24"/>
        <v>340</v>
      </c>
      <c r="P33" s="164">
        <f t="shared" si="2"/>
        <v>2.5314789170422549</v>
      </c>
      <c r="Q33" s="157">
        <f t="shared" si="21"/>
        <v>-5.2154146396109464</v>
      </c>
      <c r="R33" s="310">
        <f>AVERAGE(O33:O38)</f>
        <v>186.66666666666666</v>
      </c>
      <c r="S33" s="367">
        <f>_xlfn.STDEV.S(O33:O38)</f>
        <v>115.52777443829976</v>
      </c>
      <c r="T33" s="366">
        <f>AVERAGE(P33:P38)</f>
        <v>2.1651452341335808</v>
      </c>
      <c r="U33" s="367">
        <f>_xlfn.STDEV.S(P33:P38)</f>
        <v>0.36873038948107656</v>
      </c>
      <c r="V33" s="366">
        <f>AVERAGE(Q33:Q38)</f>
        <v>-5.5817483225196201</v>
      </c>
      <c r="W33" s="367">
        <f>_xlfn.STDEV.S(Q33:Q38)</f>
        <v>0.36873038948107584</v>
      </c>
      <c r="Y33" t="s">
        <v>91</v>
      </c>
      <c r="AK33" s="1" t="str">
        <f>Y9</f>
        <v>600-12-0</v>
      </c>
      <c r="AL33" s="19">
        <f>Z9</f>
        <v>600</v>
      </c>
      <c r="AM33" s="19">
        <f>AA9</f>
        <v>12</v>
      </c>
      <c r="AN33" s="19">
        <f>AB9</f>
        <v>0</v>
      </c>
      <c r="AO33" s="19">
        <v>1</v>
      </c>
      <c r="AP33" s="20">
        <f t="shared" si="22"/>
        <v>2.3979400086720375</v>
      </c>
      <c r="AQ33" s="20">
        <f t="shared" si="23"/>
        <v>-5.5782570766553379</v>
      </c>
    </row>
    <row r="34" spans="1:43" x14ac:dyDescent="0.45">
      <c r="A34" s="352"/>
      <c r="B34" s="342"/>
      <c r="C34" s="342"/>
      <c r="D34" s="395"/>
      <c r="E34" s="284"/>
      <c r="F34" s="97">
        <v>2</v>
      </c>
      <c r="G34" s="97"/>
      <c r="H34" s="97">
        <v>24</v>
      </c>
      <c r="I34" s="97">
        <v>0</v>
      </c>
      <c r="J34" s="97"/>
      <c r="K34" s="97"/>
      <c r="L34" s="98"/>
      <c r="M34" s="98"/>
      <c r="N34" s="98"/>
      <c r="O34" s="98">
        <f t="shared" si="24"/>
        <v>240</v>
      </c>
      <c r="P34" s="164">
        <f t="shared" si="2"/>
        <v>2.3802112417116059</v>
      </c>
      <c r="Q34" s="157">
        <f t="shared" si="21"/>
        <v>-5.3666823149415954</v>
      </c>
      <c r="R34" s="288"/>
      <c r="S34" s="272"/>
      <c r="T34" s="270"/>
      <c r="U34" s="272"/>
      <c r="V34" s="270"/>
      <c r="W34" s="272"/>
      <c r="AB34" s="63"/>
      <c r="AK34" s="1" t="str">
        <f>AK33</f>
        <v>600-12-0</v>
      </c>
      <c r="AL34" s="19">
        <f>AL33</f>
        <v>600</v>
      </c>
      <c r="AM34" s="19">
        <f>AM33</f>
        <v>12</v>
      </c>
      <c r="AN34" s="19">
        <f>AN33</f>
        <v>0</v>
      </c>
      <c r="AO34" s="19">
        <f>AO33</f>
        <v>1</v>
      </c>
      <c r="AP34" s="20">
        <f t="shared" si="22"/>
        <v>2.3617278360175931</v>
      </c>
      <c r="AQ34" s="20">
        <f t="shared" si="23"/>
        <v>-5.6144692493097823</v>
      </c>
    </row>
    <row r="35" spans="1:43" x14ac:dyDescent="0.45">
      <c r="A35" s="352"/>
      <c r="B35" s="342"/>
      <c r="C35" s="342"/>
      <c r="D35" s="395"/>
      <c r="E35" s="274">
        <v>2</v>
      </c>
      <c r="F35" s="97">
        <v>1</v>
      </c>
      <c r="G35" s="97"/>
      <c r="H35" s="97">
        <v>5</v>
      </c>
      <c r="I35" s="97">
        <v>0</v>
      </c>
      <c r="J35" s="97"/>
      <c r="K35" s="97"/>
      <c r="L35" s="98"/>
      <c r="M35" s="98"/>
      <c r="N35" s="98"/>
      <c r="O35" s="98">
        <f t="shared" si="24"/>
        <v>50</v>
      </c>
      <c r="P35" s="164">
        <f t="shared" si="2"/>
        <v>1.6989700043360187</v>
      </c>
      <c r="Q35" s="157">
        <f t="shared" si="21"/>
        <v>-6.047923552317183</v>
      </c>
      <c r="R35" s="288"/>
      <c r="S35" s="272"/>
      <c r="T35" s="270"/>
      <c r="U35" s="272"/>
      <c r="V35" s="270"/>
      <c r="W35" s="272"/>
      <c r="Y35" t="s">
        <v>82</v>
      </c>
      <c r="AK35" s="1" t="str">
        <f t="shared" ref="AK35:AN38" si="26">AK34</f>
        <v>600-12-0</v>
      </c>
      <c r="AL35" s="19">
        <f t="shared" si="26"/>
        <v>600</v>
      </c>
      <c r="AM35" s="19">
        <f t="shared" si="26"/>
        <v>12</v>
      </c>
      <c r="AN35" s="19">
        <f t="shared" si="26"/>
        <v>0</v>
      </c>
      <c r="AO35" s="19">
        <v>2</v>
      </c>
      <c r="AP35" s="20">
        <f t="shared" si="22"/>
        <v>2.3424226808222062</v>
      </c>
      <c r="AQ35" s="20">
        <f t="shared" si="23"/>
        <v>-5.6337744045051688</v>
      </c>
    </row>
    <row r="36" spans="1:43" x14ac:dyDescent="0.45">
      <c r="A36" s="352"/>
      <c r="B36" s="342"/>
      <c r="C36" s="342"/>
      <c r="D36" s="395"/>
      <c r="E36" s="320"/>
      <c r="F36" s="97">
        <v>2</v>
      </c>
      <c r="G36" s="97"/>
      <c r="H36" s="97">
        <v>5</v>
      </c>
      <c r="I36" s="97">
        <v>0</v>
      </c>
      <c r="J36" s="97"/>
      <c r="K36" s="97"/>
      <c r="L36" s="98"/>
      <c r="M36" s="98"/>
      <c r="N36" s="98"/>
      <c r="O36" s="98">
        <f t="shared" si="24"/>
        <v>50</v>
      </c>
      <c r="P36" s="164">
        <f t="shared" si="2"/>
        <v>1.6989700043360187</v>
      </c>
      <c r="Q36" s="157">
        <f t="shared" si="21"/>
        <v>-6.047923552317183</v>
      </c>
      <c r="R36" s="288"/>
      <c r="S36" s="272"/>
      <c r="T36" s="270"/>
      <c r="U36" s="272"/>
      <c r="V36" s="270"/>
      <c r="W36" s="272"/>
      <c r="Y36" t="s">
        <v>104</v>
      </c>
      <c r="Z36" t="s">
        <v>84</v>
      </c>
      <c r="AA36" t="s">
        <v>85</v>
      </c>
      <c r="AB36" t="s">
        <v>86</v>
      </c>
      <c r="AK36" s="1" t="str">
        <f t="shared" si="26"/>
        <v>600-12-0</v>
      </c>
      <c r="AL36" s="19">
        <f t="shared" si="26"/>
        <v>600</v>
      </c>
      <c r="AM36" s="19">
        <f t="shared" si="26"/>
        <v>12</v>
      </c>
      <c r="AN36" s="19">
        <f t="shared" si="26"/>
        <v>0</v>
      </c>
      <c r="AO36" s="19">
        <f>AO35</f>
        <v>2</v>
      </c>
      <c r="AP36" s="20">
        <f t="shared" si="22"/>
        <v>2.3010299956639813</v>
      </c>
      <c r="AQ36" s="20">
        <f t="shared" si="23"/>
        <v>-5.6751670896633941</v>
      </c>
    </row>
    <row r="37" spans="1:43" x14ac:dyDescent="0.45">
      <c r="A37" s="352"/>
      <c r="B37" s="342"/>
      <c r="C37" s="342"/>
      <c r="D37" s="395"/>
      <c r="E37" s="274">
        <v>3</v>
      </c>
      <c r="F37" s="97">
        <v>1</v>
      </c>
      <c r="G37" s="97"/>
      <c r="H37" s="97">
        <v>24</v>
      </c>
      <c r="I37" s="97">
        <v>0</v>
      </c>
      <c r="J37" s="97"/>
      <c r="K37" s="97"/>
      <c r="L37" s="98"/>
      <c r="M37" s="98"/>
      <c r="N37" s="98"/>
      <c r="O37" s="45">
        <f t="shared" si="24"/>
        <v>240</v>
      </c>
      <c r="P37" s="157">
        <f t="shared" si="2"/>
        <v>2.3802112417116059</v>
      </c>
      <c r="Q37" s="157">
        <f t="shared" si="21"/>
        <v>-5.3666823149415954</v>
      </c>
      <c r="R37" s="288"/>
      <c r="S37" s="272"/>
      <c r="T37" s="270"/>
      <c r="U37" s="272"/>
      <c r="V37" s="270"/>
      <c r="W37" s="272"/>
      <c r="Y37" t="s">
        <v>95</v>
      </c>
      <c r="Z37">
        <v>6</v>
      </c>
      <c r="AA37">
        <v>-5.5819999999999999</v>
      </c>
      <c r="AB37" t="s">
        <v>88</v>
      </c>
      <c r="AK37" s="1" t="str">
        <f t="shared" si="26"/>
        <v>600-12-0</v>
      </c>
      <c r="AL37" s="19">
        <f t="shared" si="26"/>
        <v>600</v>
      </c>
      <c r="AM37" s="19">
        <f t="shared" si="26"/>
        <v>12</v>
      </c>
      <c r="AN37" s="19">
        <f t="shared" si="26"/>
        <v>0</v>
      </c>
      <c r="AO37" s="19">
        <v>3</v>
      </c>
      <c r="AP37" s="20">
        <f t="shared" si="22"/>
        <v>2.4313637641589874</v>
      </c>
      <c r="AQ37" s="20">
        <f t="shared" si="23"/>
        <v>-5.5448333211683876</v>
      </c>
    </row>
    <row r="38" spans="1:43" ht="14.65" thickBot="1" x14ac:dyDescent="0.5">
      <c r="A38" s="353"/>
      <c r="B38" s="346"/>
      <c r="C38" s="346"/>
      <c r="D38" s="338"/>
      <c r="E38" s="275"/>
      <c r="F38" s="99">
        <v>2</v>
      </c>
      <c r="G38" s="99"/>
      <c r="H38" s="99">
        <v>20</v>
      </c>
      <c r="I38" s="99">
        <v>0</v>
      </c>
      <c r="J38" s="99"/>
      <c r="K38" s="99"/>
      <c r="L38" s="66"/>
      <c r="M38" s="66"/>
      <c r="N38" s="66"/>
      <c r="O38" s="66">
        <f t="shared" si="24"/>
        <v>200</v>
      </c>
      <c r="P38" s="168">
        <f t="shared" si="2"/>
        <v>2.3010299956639813</v>
      </c>
      <c r="Q38" s="168">
        <f>LOG10(O38/R$21)</f>
        <v>-5.4458635609892205</v>
      </c>
      <c r="R38" s="289"/>
      <c r="S38" s="273"/>
      <c r="T38" s="271"/>
      <c r="U38" s="273"/>
      <c r="V38" s="271"/>
      <c r="W38" s="273"/>
      <c r="Y38" t="s">
        <v>94</v>
      </c>
      <c r="Z38">
        <v>6</v>
      </c>
      <c r="AA38" s="64">
        <v>-5.6203000000000003</v>
      </c>
      <c r="AB38" t="s">
        <v>88</v>
      </c>
      <c r="AK38" s="1" t="str">
        <f t="shared" si="26"/>
        <v>600-12-0</v>
      </c>
      <c r="AL38" s="19">
        <f t="shared" si="26"/>
        <v>600</v>
      </c>
      <c r="AM38" s="19">
        <f t="shared" si="26"/>
        <v>12</v>
      </c>
      <c r="AN38" s="19">
        <f t="shared" si="26"/>
        <v>0</v>
      </c>
      <c r="AO38" s="19">
        <f>AO37</f>
        <v>3</v>
      </c>
      <c r="AP38" s="20">
        <f t="shared" si="22"/>
        <v>2.3010299956639813</v>
      </c>
      <c r="AQ38" s="20">
        <f t="shared" si="23"/>
        <v>-5.6751670896633941</v>
      </c>
    </row>
    <row r="39" spans="1:43" x14ac:dyDescent="0.45">
      <c r="A39" s="374" t="s">
        <v>68</v>
      </c>
      <c r="B39" s="402">
        <v>0</v>
      </c>
      <c r="C39" s="402">
        <v>0</v>
      </c>
      <c r="D39" s="405">
        <v>10</v>
      </c>
      <c r="E39" s="397">
        <v>1</v>
      </c>
      <c r="F39" s="80">
        <v>1</v>
      </c>
      <c r="G39" s="82"/>
      <c r="H39" s="82"/>
      <c r="I39" s="82"/>
      <c r="J39" s="82"/>
      <c r="K39" s="12"/>
      <c r="L39" s="12"/>
      <c r="M39" s="12">
        <v>55</v>
      </c>
      <c r="N39" s="82"/>
      <c r="O39" s="140">
        <f>(M39)*(10^(M$2))</f>
        <v>55000000</v>
      </c>
      <c r="P39" s="141">
        <f t="shared" si="2"/>
        <v>7.7403626894942441</v>
      </c>
      <c r="Q39" s="234"/>
      <c r="R39" s="323">
        <f>AVERAGE(O39:O44)</f>
        <v>51000000</v>
      </c>
      <c r="S39" s="324">
        <f>_xlfn.STDEV.S(O39:O44)</f>
        <v>12247448.71391589</v>
      </c>
      <c r="T39" s="369">
        <f>AVERAGE(P39:P44)</f>
        <v>7.6980329487212744</v>
      </c>
      <c r="U39" s="371">
        <f>_xlfn.STDEV.S(P39:P44)</f>
        <v>9.7628901343514193E-2</v>
      </c>
      <c r="V39" s="325"/>
      <c r="W39" s="326"/>
      <c r="Y39" t="s">
        <v>96</v>
      </c>
      <c r="Z39">
        <v>6</v>
      </c>
      <c r="AA39" s="64">
        <v>-6.0041000000000002</v>
      </c>
      <c r="AB39" t="s">
        <v>105</v>
      </c>
      <c r="AK39" s="1" t="str">
        <f>Y10</f>
        <v>550-16-5</v>
      </c>
      <c r="AL39" s="19">
        <f>Z10</f>
        <v>550</v>
      </c>
      <c r="AM39" s="19">
        <f>AA10</f>
        <v>16</v>
      </c>
      <c r="AN39" s="19">
        <f>AB10</f>
        <v>5</v>
      </c>
      <c r="AO39" s="19">
        <v>1</v>
      </c>
      <c r="AP39" s="20">
        <f t="shared" ref="AP39:AP50" si="27">P27</f>
        <v>2</v>
      </c>
      <c r="AQ39" s="20">
        <f t="shared" ref="AQ39:AQ50" si="28">Q27</f>
        <v>-5.7468935566532018</v>
      </c>
    </row>
    <row r="40" spans="1:43" x14ac:dyDescent="0.45">
      <c r="A40" s="374"/>
      <c r="B40" s="403"/>
      <c r="C40" s="403"/>
      <c r="D40" s="406"/>
      <c r="E40" s="361"/>
      <c r="F40" s="21">
        <v>2</v>
      </c>
      <c r="G40" s="12"/>
      <c r="H40" s="12"/>
      <c r="I40" s="12"/>
      <c r="J40" s="12"/>
      <c r="K40" s="12"/>
      <c r="L40" s="12"/>
      <c r="M40" s="12">
        <v>40</v>
      </c>
      <c r="N40" s="12"/>
      <c r="O40" s="140">
        <f t="shared" ref="O40:O43" si="29">(M40)*(10^(M$2))</f>
        <v>40000000</v>
      </c>
      <c r="P40" s="141">
        <f t="shared" si="2"/>
        <v>7.6020599913279625</v>
      </c>
      <c r="Q40" s="142"/>
      <c r="R40" s="298"/>
      <c r="S40" s="300"/>
      <c r="T40" s="369"/>
      <c r="U40" s="371"/>
      <c r="V40" s="302"/>
      <c r="W40" s="304"/>
      <c r="Y40" t="s">
        <v>97</v>
      </c>
      <c r="Z40">
        <v>6</v>
      </c>
      <c r="AA40" s="64">
        <v>-6.2549999999999999</v>
      </c>
      <c r="AB40" t="s">
        <v>90</v>
      </c>
      <c r="AK40" s="1" t="str">
        <f>AK39</f>
        <v>550-16-5</v>
      </c>
      <c r="AL40" s="19">
        <f>AL39</f>
        <v>550</v>
      </c>
      <c r="AM40" s="19">
        <f>AM39</f>
        <v>16</v>
      </c>
      <c r="AN40" s="19">
        <f>AN39</f>
        <v>5</v>
      </c>
      <c r="AO40" s="19">
        <f>AO39</f>
        <v>1</v>
      </c>
      <c r="AP40" s="20">
        <f t="shared" si="27"/>
        <v>1.954242509439325</v>
      </c>
      <c r="AQ40" s="20">
        <f t="shared" si="28"/>
        <v>-5.7926510472138766</v>
      </c>
    </row>
    <row r="41" spans="1:43" x14ac:dyDescent="0.45">
      <c r="A41" s="374"/>
      <c r="B41" s="403"/>
      <c r="C41" s="403"/>
      <c r="D41" s="406"/>
      <c r="E41" s="350">
        <v>2</v>
      </c>
      <c r="F41" s="21">
        <v>1</v>
      </c>
      <c r="G41" s="12"/>
      <c r="H41" s="12"/>
      <c r="I41" s="12"/>
      <c r="J41" s="12"/>
      <c r="K41" s="12"/>
      <c r="L41" s="12"/>
      <c r="M41" s="12">
        <v>73</v>
      </c>
      <c r="N41" s="12"/>
      <c r="O41" s="140">
        <f t="shared" si="29"/>
        <v>73000000</v>
      </c>
      <c r="P41" s="141">
        <f t="shared" si="2"/>
        <v>7.8633228601204559</v>
      </c>
      <c r="Q41" s="142"/>
      <c r="R41" s="298"/>
      <c r="S41" s="300"/>
      <c r="T41" s="369"/>
      <c r="U41" s="371"/>
      <c r="V41" s="302"/>
      <c r="W41" s="304"/>
      <c r="Y41" t="s">
        <v>98</v>
      </c>
      <c r="Z41">
        <v>6</v>
      </c>
      <c r="AA41" s="64">
        <v>-6.4210000000000003</v>
      </c>
      <c r="AB41" t="s">
        <v>90</v>
      </c>
      <c r="AK41" s="1" t="str">
        <f t="shared" ref="AK41:AN44" si="30">AK40</f>
        <v>550-16-5</v>
      </c>
      <c r="AL41" s="19">
        <f t="shared" si="30"/>
        <v>550</v>
      </c>
      <c r="AM41" s="19">
        <f t="shared" si="30"/>
        <v>16</v>
      </c>
      <c r="AN41" s="19">
        <f t="shared" si="30"/>
        <v>5</v>
      </c>
      <c r="AO41" s="19">
        <v>2</v>
      </c>
      <c r="AP41" s="20">
        <f t="shared" si="27"/>
        <v>1</v>
      </c>
      <c r="AQ41" s="20">
        <f t="shared" si="28"/>
        <v>-6.7468935566532018</v>
      </c>
    </row>
    <row r="42" spans="1:43" x14ac:dyDescent="0.45">
      <c r="A42" s="374"/>
      <c r="B42" s="403"/>
      <c r="C42" s="403"/>
      <c r="D42" s="406"/>
      <c r="E42" s="373"/>
      <c r="F42" s="21">
        <v>2</v>
      </c>
      <c r="G42" s="12"/>
      <c r="H42" s="12"/>
      <c r="I42" s="12"/>
      <c r="J42" s="12"/>
      <c r="K42" s="12"/>
      <c r="L42" s="12"/>
      <c r="M42" s="12">
        <v>49</v>
      </c>
      <c r="N42" s="12"/>
      <c r="O42" s="140">
        <f t="shared" si="29"/>
        <v>49000000</v>
      </c>
      <c r="P42" s="141">
        <f t="shared" si="2"/>
        <v>7.6901960800285138</v>
      </c>
      <c r="Q42" s="142"/>
      <c r="R42" s="298"/>
      <c r="S42" s="300"/>
      <c r="T42" s="369"/>
      <c r="U42" s="371"/>
      <c r="V42" s="302"/>
      <c r="W42" s="304"/>
      <c r="Y42" t="s">
        <v>100</v>
      </c>
      <c r="Z42">
        <v>6</v>
      </c>
      <c r="AA42" s="64">
        <v>-6.5778999999999996</v>
      </c>
      <c r="AB42" t="s">
        <v>48</v>
      </c>
      <c r="AK42" s="1" t="str">
        <f t="shared" si="30"/>
        <v>550-16-5</v>
      </c>
      <c r="AL42" s="19">
        <f t="shared" si="30"/>
        <v>550</v>
      </c>
      <c r="AM42" s="19">
        <f t="shared" si="30"/>
        <v>16</v>
      </c>
      <c r="AN42" s="19">
        <f t="shared" si="30"/>
        <v>5</v>
      </c>
      <c r="AO42" s="19">
        <f>AO41</f>
        <v>2</v>
      </c>
      <c r="AP42" s="20">
        <f t="shared" si="27"/>
        <v>1</v>
      </c>
      <c r="AQ42" s="20">
        <f t="shared" si="28"/>
        <v>-6.7468935566532018</v>
      </c>
    </row>
    <row r="43" spans="1:43" x14ac:dyDescent="0.45">
      <c r="A43" s="374"/>
      <c r="B43" s="403"/>
      <c r="C43" s="403"/>
      <c r="D43" s="406"/>
      <c r="E43" s="350">
        <v>3</v>
      </c>
      <c r="F43" s="21">
        <v>1</v>
      </c>
      <c r="G43" s="12"/>
      <c r="H43" s="12"/>
      <c r="I43" s="12"/>
      <c r="J43" s="12"/>
      <c r="K43" s="12"/>
      <c r="L43" s="12"/>
      <c r="M43" s="12">
        <v>49</v>
      </c>
      <c r="N43" s="12"/>
      <c r="O43" s="140">
        <f t="shared" si="29"/>
        <v>49000000</v>
      </c>
      <c r="P43" s="141">
        <f t="shared" si="2"/>
        <v>7.6901960800285138</v>
      </c>
      <c r="Q43" s="142"/>
      <c r="R43" s="298"/>
      <c r="S43" s="300"/>
      <c r="T43" s="369"/>
      <c r="U43" s="371"/>
      <c r="V43" s="302"/>
      <c r="W43" s="304"/>
      <c r="Y43" t="s">
        <v>102</v>
      </c>
      <c r="Z43">
        <v>6</v>
      </c>
      <c r="AA43" s="64">
        <v>-6.7080000000000002</v>
      </c>
      <c r="AB43" t="s">
        <v>48</v>
      </c>
      <c r="AK43" s="1" t="str">
        <f t="shared" si="30"/>
        <v>550-16-5</v>
      </c>
      <c r="AL43" s="19">
        <f t="shared" si="30"/>
        <v>550</v>
      </c>
      <c r="AM43" s="19">
        <f t="shared" si="30"/>
        <v>16</v>
      </c>
      <c r="AN43" s="19">
        <f t="shared" si="30"/>
        <v>5</v>
      </c>
      <c r="AO43" s="19">
        <v>3</v>
      </c>
      <c r="AP43" s="20">
        <f t="shared" si="27"/>
        <v>1</v>
      </c>
      <c r="AQ43" s="20">
        <f t="shared" si="28"/>
        <v>-6.7468935566532018</v>
      </c>
    </row>
    <row r="44" spans="1:43" ht="14.65" thickBot="1" x14ac:dyDescent="0.5">
      <c r="A44" s="375"/>
      <c r="B44" s="404"/>
      <c r="C44" s="404"/>
      <c r="D44" s="407"/>
      <c r="E44" s="297"/>
      <c r="F44" s="22">
        <v>2</v>
      </c>
      <c r="G44" s="25"/>
      <c r="H44" s="25"/>
      <c r="I44" s="25"/>
      <c r="J44" s="25"/>
      <c r="K44" s="25"/>
      <c r="L44" s="25"/>
      <c r="M44" s="25">
        <v>40</v>
      </c>
      <c r="N44" s="25"/>
      <c r="O44" s="149">
        <f>(M44)*(10^(M$2))</f>
        <v>40000000</v>
      </c>
      <c r="P44" s="150">
        <f t="shared" si="2"/>
        <v>7.6020599913279625</v>
      </c>
      <c r="Q44" s="151"/>
      <c r="R44" s="299"/>
      <c r="S44" s="301"/>
      <c r="T44" s="370"/>
      <c r="U44" s="372"/>
      <c r="V44" s="303"/>
      <c r="W44" s="305"/>
      <c r="Y44" t="s">
        <v>101</v>
      </c>
      <c r="Z44">
        <v>6</v>
      </c>
      <c r="AA44" s="64">
        <v>-6.7374999999999998</v>
      </c>
      <c r="AB44" t="s">
        <v>48</v>
      </c>
      <c r="AK44" s="1" t="str">
        <f t="shared" si="30"/>
        <v>550-16-5</v>
      </c>
      <c r="AL44" s="19">
        <f t="shared" si="30"/>
        <v>550</v>
      </c>
      <c r="AM44" s="19">
        <f t="shared" si="30"/>
        <v>16</v>
      </c>
      <c r="AN44" s="19">
        <f t="shared" si="30"/>
        <v>5</v>
      </c>
      <c r="AO44" s="19">
        <f>AO43</f>
        <v>3</v>
      </c>
      <c r="AP44" s="20">
        <f t="shared" si="27"/>
        <v>2</v>
      </c>
      <c r="AQ44" s="20">
        <f t="shared" si="28"/>
        <v>-5.7468935566532018</v>
      </c>
    </row>
    <row r="45" spans="1:43" ht="14.65" thickTop="1" x14ac:dyDescent="0.45">
      <c r="A45" s="351" t="str">
        <f>CONCATENATE(B45,"-",C45,"-",D45)</f>
        <v>550-16-10</v>
      </c>
      <c r="B45" s="354">
        <v>550</v>
      </c>
      <c r="C45" s="354">
        <v>16</v>
      </c>
      <c r="D45" s="394">
        <v>10</v>
      </c>
      <c r="E45" s="287">
        <v>1</v>
      </c>
      <c r="F45" s="101">
        <v>1</v>
      </c>
      <c r="G45" s="170"/>
      <c r="H45" s="170">
        <v>3</v>
      </c>
      <c r="I45" s="170">
        <v>0</v>
      </c>
      <c r="J45" s="170"/>
      <c r="K45" s="170"/>
      <c r="L45" s="45"/>
      <c r="M45" s="45"/>
      <c r="N45" s="45"/>
      <c r="O45" s="45">
        <f>(H45)*(10^(H$2))</f>
        <v>30</v>
      </c>
      <c r="P45" s="157">
        <f t="shared" si="2"/>
        <v>1.4771212547196624</v>
      </c>
      <c r="Q45" s="157">
        <f>LOG10(O45/R$39)</f>
        <v>-6.2304489213782741</v>
      </c>
      <c r="R45" s="310">
        <f t="shared" ref="R45" si="31">AVERAGE(O45:O50)</f>
        <v>15</v>
      </c>
      <c r="S45" s="367">
        <f>_xlfn.STDEV.S(O45:O50)</f>
        <v>8.3666002653407556</v>
      </c>
      <c r="T45" s="270">
        <f>AVERAGE(P45:P50)</f>
        <v>1.1296918750639406</v>
      </c>
      <c r="U45" s="272">
        <f>_xlfn.STDEV.S(P45:P50)</f>
        <v>0.20849165702690148</v>
      </c>
      <c r="V45" s="366">
        <f>AVERAGE(Q45:Q50)</f>
        <v>-6.577878301033997</v>
      </c>
      <c r="W45" s="367">
        <f t="shared" ref="W45" si="32">_xlfn.STDEV.S(Q45:Q50)</f>
        <v>0.20849165702690214</v>
      </c>
      <c r="Y45" t="s">
        <v>91</v>
      </c>
      <c r="AA45" s="64"/>
      <c r="AK45" s="1" t="str">
        <f>Y11</f>
        <v>600-12-5</v>
      </c>
      <c r="AL45" s="19">
        <f>Z11</f>
        <v>600</v>
      </c>
      <c r="AM45" s="19">
        <f>AA11</f>
        <v>12</v>
      </c>
      <c r="AN45" s="19">
        <f>AB11</f>
        <v>5</v>
      </c>
      <c r="AO45" s="19">
        <v>1</v>
      </c>
      <c r="AP45" s="20">
        <f t="shared" si="27"/>
        <v>2.5314789170422549</v>
      </c>
      <c r="AQ45" s="20">
        <f t="shared" si="28"/>
        <v>-5.2154146396109464</v>
      </c>
    </row>
    <row r="46" spans="1:43" x14ac:dyDescent="0.45">
      <c r="A46" s="352"/>
      <c r="B46" s="342"/>
      <c r="C46" s="342"/>
      <c r="D46" s="395"/>
      <c r="E46" s="284">
        <v>2</v>
      </c>
      <c r="F46" s="97">
        <v>2</v>
      </c>
      <c r="G46" s="97"/>
      <c r="H46" s="97">
        <v>2</v>
      </c>
      <c r="I46" s="97">
        <v>0</v>
      </c>
      <c r="J46" s="97"/>
      <c r="K46" s="97"/>
      <c r="L46" s="98"/>
      <c r="M46" s="98"/>
      <c r="N46" s="98"/>
      <c r="O46" s="45">
        <f t="shared" ref="O46:O56" si="33">(H46)*(10^(H$2))</f>
        <v>20</v>
      </c>
      <c r="P46" s="157">
        <f t="shared" si="2"/>
        <v>1.3010299956639813</v>
      </c>
      <c r="Q46" s="157">
        <f>LOG10(O46/R$39)</f>
        <v>-6.4065401804339555</v>
      </c>
      <c r="R46" s="288"/>
      <c r="S46" s="272"/>
      <c r="T46" s="270"/>
      <c r="U46" s="272"/>
      <c r="V46" s="270"/>
      <c r="W46" s="272"/>
      <c r="AK46" s="1" t="str">
        <f>AK45</f>
        <v>600-12-5</v>
      </c>
      <c r="AL46" s="19">
        <f>AL45</f>
        <v>600</v>
      </c>
      <c r="AM46" s="19">
        <f>AM45</f>
        <v>12</v>
      </c>
      <c r="AN46" s="19">
        <f>AN45</f>
        <v>5</v>
      </c>
      <c r="AO46" s="19">
        <f>AO45</f>
        <v>1</v>
      </c>
      <c r="AP46" s="20">
        <f t="shared" si="27"/>
        <v>2.3802112417116059</v>
      </c>
      <c r="AQ46" s="20">
        <f t="shared" si="28"/>
        <v>-5.3666823149415954</v>
      </c>
    </row>
    <row r="47" spans="1:43" x14ac:dyDescent="0.45">
      <c r="A47" s="352"/>
      <c r="B47" s="342"/>
      <c r="C47" s="342"/>
      <c r="D47" s="395"/>
      <c r="E47" s="274">
        <v>2</v>
      </c>
      <c r="F47" s="97">
        <v>1</v>
      </c>
      <c r="G47" s="97"/>
      <c r="H47" s="97">
        <v>1</v>
      </c>
      <c r="I47" s="97">
        <v>0</v>
      </c>
      <c r="J47" s="97"/>
      <c r="K47" s="97"/>
      <c r="L47" s="98"/>
      <c r="M47" s="98"/>
      <c r="N47" s="98"/>
      <c r="O47" s="98">
        <f t="shared" si="33"/>
        <v>10</v>
      </c>
      <c r="P47" s="164">
        <f t="shared" si="2"/>
        <v>1</v>
      </c>
      <c r="Q47" s="157">
        <f t="shared" ref="Q47:Q49" si="34">LOG10(O47/R$39)</f>
        <v>-6.7075701760979367</v>
      </c>
      <c r="R47" s="288"/>
      <c r="S47" s="272"/>
      <c r="T47" s="270"/>
      <c r="U47" s="272"/>
      <c r="V47" s="270"/>
      <c r="W47" s="272"/>
      <c r="AK47" s="1" t="str">
        <f t="shared" ref="AK47:AN50" si="35">AK46</f>
        <v>600-12-5</v>
      </c>
      <c r="AL47" s="19">
        <f t="shared" si="35"/>
        <v>600</v>
      </c>
      <c r="AM47" s="19">
        <f t="shared" si="35"/>
        <v>12</v>
      </c>
      <c r="AN47" s="19">
        <f t="shared" si="35"/>
        <v>5</v>
      </c>
      <c r="AO47" s="19">
        <v>2</v>
      </c>
      <c r="AP47" s="20">
        <f t="shared" si="27"/>
        <v>1.6989700043360187</v>
      </c>
      <c r="AQ47" s="20">
        <f t="shared" si="28"/>
        <v>-6.047923552317183</v>
      </c>
    </row>
    <row r="48" spans="1:43" x14ac:dyDescent="0.45">
      <c r="A48" s="352"/>
      <c r="B48" s="342"/>
      <c r="C48" s="342"/>
      <c r="D48" s="395"/>
      <c r="E48" s="320">
        <v>2</v>
      </c>
      <c r="F48" s="97">
        <v>2</v>
      </c>
      <c r="G48" s="97"/>
      <c r="H48" s="97">
        <v>1</v>
      </c>
      <c r="I48" s="97">
        <v>0</v>
      </c>
      <c r="J48" s="97"/>
      <c r="K48" s="97"/>
      <c r="L48" s="98"/>
      <c r="M48" s="98"/>
      <c r="N48" s="98"/>
      <c r="O48" s="98">
        <f t="shared" si="33"/>
        <v>10</v>
      </c>
      <c r="P48" s="164">
        <f t="shared" si="2"/>
        <v>1</v>
      </c>
      <c r="Q48" s="157">
        <f t="shared" si="34"/>
        <v>-6.7075701760979367</v>
      </c>
      <c r="R48" s="288"/>
      <c r="S48" s="272"/>
      <c r="T48" s="270"/>
      <c r="U48" s="272"/>
      <c r="V48" s="270"/>
      <c r="W48" s="272"/>
      <c r="AK48" s="1" t="str">
        <f t="shared" si="35"/>
        <v>600-12-5</v>
      </c>
      <c r="AL48" s="19">
        <f t="shared" si="35"/>
        <v>600</v>
      </c>
      <c r="AM48" s="19">
        <f t="shared" si="35"/>
        <v>12</v>
      </c>
      <c r="AN48" s="19">
        <f t="shared" si="35"/>
        <v>5</v>
      </c>
      <c r="AO48" s="19">
        <f>AO47</f>
        <v>2</v>
      </c>
      <c r="AP48" s="20">
        <f t="shared" si="27"/>
        <v>1.6989700043360187</v>
      </c>
      <c r="AQ48" s="20">
        <f t="shared" si="28"/>
        <v>-6.047923552317183</v>
      </c>
    </row>
    <row r="49" spans="1:43" x14ac:dyDescent="0.45">
      <c r="A49" s="352"/>
      <c r="B49" s="342"/>
      <c r="C49" s="342"/>
      <c r="D49" s="395"/>
      <c r="E49" s="274">
        <v>3</v>
      </c>
      <c r="F49" s="97">
        <v>1</v>
      </c>
      <c r="G49" s="97"/>
      <c r="H49" s="97">
        <v>1</v>
      </c>
      <c r="I49" s="97">
        <v>0</v>
      </c>
      <c r="J49" s="97"/>
      <c r="K49" s="97"/>
      <c r="L49" s="98"/>
      <c r="M49" s="98"/>
      <c r="N49" s="98"/>
      <c r="O49" s="45">
        <f t="shared" si="33"/>
        <v>10</v>
      </c>
      <c r="P49" s="157">
        <f t="shared" si="2"/>
        <v>1</v>
      </c>
      <c r="Q49" s="157">
        <f t="shared" si="34"/>
        <v>-6.7075701760979367</v>
      </c>
      <c r="R49" s="288"/>
      <c r="S49" s="272"/>
      <c r="T49" s="270"/>
      <c r="U49" s="272"/>
      <c r="V49" s="270"/>
      <c r="W49" s="272"/>
      <c r="AK49" s="1" t="str">
        <f t="shared" si="35"/>
        <v>600-12-5</v>
      </c>
      <c r="AL49" s="19">
        <f t="shared" si="35"/>
        <v>600</v>
      </c>
      <c r="AM49" s="19">
        <f t="shared" si="35"/>
        <v>12</v>
      </c>
      <c r="AN49" s="19">
        <f t="shared" si="35"/>
        <v>5</v>
      </c>
      <c r="AO49" s="19">
        <v>3</v>
      </c>
      <c r="AP49" s="20">
        <f t="shared" si="27"/>
        <v>2.3802112417116059</v>
      </c>
      <c r="AQ49" s="20">
        <f t="shared" si="28"/>
        <v>-5.3666823149415954</v>
      </c>
    </row>
    <row r="50" spans="1:43" ht="14.65" thickBot="1" x14ac:dyDescent="0.5">
      <c r="A50" s="353"/>
      <c r="B50" s="346"/>
      <c r="C50" s="346"/>
      <c r="D50" s="395"/>
      <c r="E50" s="275">
        <v>2</v>
      </c>
      <c r="F50" s="99">
        <v>2</v>
      </c>
      <c r="G50" s="99"/>
      <c r="H50" s="99">
        <v>1</v>
      </c>
      <c r="I50" s="99">
        <v>0</v>
      </c>
      <c r="J50" s="99"/>
      <c r="K50" s="99"/>
      <c r="L50" s="66"/>
      <c r="M50" s="66"/>
      <c r="N50" s="66"/>
      <c r="O50" s="66">
        <f t="shared" si="33"/>
        <v>10</v>
      </c>
      <c r="P50" s="168">
        <f t="shared" si="2"/>
        <v>1</v>
      </c>
      <c r="Q50" s="168">
        <f>LOG10(O50/R$39)</f>
        <v>-6.7075701760979367</v>
      </c>
      <c r="R50" s="289"/>
      <c r="S50" s="273"/>
      <c r="T50" s="271"/>
      <c r="U50" s="273"/>
      <c r="V50" s="271"/>
      <c r="W50" s="273"/>
      <c r="AK50" s="1" t="str">
        <f t="shared" si="35"/>
        <v>600-12-5</v>
      </c>
      <c r="AL50" s="19">
        <f t="shared" si="35"/>
        <v>600</v>
      </c>
      <c r="AM50" s="19">
        <f t="shared" si="35"/>
        <v>12</v>
      </c>
      <c r="AN50" s="19">
        <f t="shared" si="35"/>
        <v>5</v>
      </c>
      <c r="AO50" s="19">
        <f>AO49</f>
        <v>3</v>
      </c>
      <c r="AP50" s="20">
        <f t="shared" si="27"/>
        <v>2.3010299956639813</v>
      </c>
      <c r="AQ50" s="20">
        <f t="shared" si="28"/>
        <v>-5.4458635609892205</v>
      </c>
    </row>
    <row r="51" spans="1:43" x14ac:dyDescent="0.45">
      <c r="A51" s="377" t="str">
        <f>CONCATENATE(B51,"-",C51,"-",D45)</f>
        <v>600-12-10</v>
      </c>
      <c r="B51" s="345">
        <v>600</v>
      </c>
      <c r="C51" s="345">
        <v>12</v>
      </c>
      <c r="D51" s="395"/>
      <c r="E51" s="309">
        <v>1</v>
      </c>
      <c r="F51" s="103">
        <v>1</v>
      </c>
      <c r="G51" s="178"/>
      <c r="H51" s="178">
        <v>1</v>
      </c>
      <c r="I51" s="178">
        <v>0</v>
      </c>
      <c r="J51" s="178"/>
      <c r="K51" s="178"/>
      <c r="L51" s="69"/>
      <c r="M51" s="69"/>
      <c r="N51" s="69"/>
      <c r="O51" s="98">
        <f t="shared" si="33"/>
        <v>10</v>
      </c>
      <c r="P51" s="164">
        <f t="shared" si="2"/>
        <v>1</v>
      </c>
      <c r="Q51" s="157">
        <f>LOG10(O51/R$39)</f>
        <v>-6.7075701760979367</v>
      </c>
      <c r="R51" s="310">
        <f t="shared" ref="R51" si="36">AVERAGE(O51:O56)</f>
        <v>10</v>
      </c>
      <c r="S51" s="367">
        <f>_xlfn.STDEV.S(O51:O56)</f>
        <v>0</v>
      </c>
      <c r="T51" s="366">
        <f>AVERAGE(P51:P56)</f>
        <v>1</v>
      </c>
      <c r="U51" s="367">
        <f>_xlfn.STDEV.S(P51:P56)</f>
        <v>0</v>
      </c>
      <c r="V51" s="366">
        <f>AVERAGE(Q51:Q56)</f>
        <v>-6.7075701760979376</v>
      </c>
      <c r="W51" s="367">
        <f t="shared" ref="W51" si="37">_xlfn.STDEV.S(Q51:Q56)</f>
        <v>9.7295071111809874E-16</v>
      </c>
      <c r="AK51" s="1" t="str">
        <f>Y12</f>
        <v>550-16-10</v>
      </c>
      <c r="AL51" s="19">
        <f>Z12</f>
        <v>550</v>
      </c>
      <c r="AM51" s="19">
        <f>AA12</f>
        <v>16</v>
      </c>
      <c r="AN51" s="19">
        <f>AB12</f>
        <v>10</v>
      </c>
      <c r="AO51" s="19">
        <v>1</v>
      </c>
      <c r="AP51" s="20">
        <f t="shared" ref="AP51:AP62" si="38">P45</f>
        <v>1.4771212547196624</v>
      </c>
      <c r="AQ51" s="20">
        <f t="shared" ref="AQ51:AQ62" si="39">Q45</f>
        <v>-6.2304489213782741</v>
      </c>
    </row>
    <row r="52" spans="1:43" x14ac:dyDescent="0.45">
      <c r="A52" s="352"/>
      <c r="B52" s="342"/>
      <c r="C52" s="342"/>
      <c r="D52" s="395"/>
      <c r="E52" s="284">
        <v>2</v>
      </c>
      <c r="F52" s="97">
        <v>2</v>
      </c>
      <c r="G52" s="97"/>
      <c r="H52" s="97">
        <v>1</v>
      </c>
      <c r="I52" s="97">
        <v>0</v>
      </c>
      <c r="J52" s="97"/>
      <c r="K52" s="97"/>
      <c r="L52" s="98"/>
      <c r="M52" s="98"/>
      <c r="N52" s="98"/>
      <c r="O52" s="98">
        <f t="shared" si="33"/>
        <v>10</v>
      </c>
      <c r="P52" s="164">
        <f t="shared" si="2"/>
        <v>1</v>
      </c>
      <c r="Q52" s="157">
        <f>LOG10(O52/R$39)</f>
        <v>-6.7075701760979367</v>
      </c>
      <c r="R52" s="288"/>
      <c r="S52" s="272"/>
      <c r="T52" s="270"/>
      <c r="U52" s="272"/>
      <c r="V52" s="270"/>
      <c r="W52" s="272"/>
      <c r="AK52" s="1" t="str">
        <f>AK51</f>
        <v>550-16-10</v>
      </c>
      <c r="AL52" s="19">
        <f>AL51</f>
        <v>550</v>
      </c>
      <c r="AM52" s="19">
        <f>AM51</f>
        <v>16</v>
      </c>
      <c r="AN52" s="19">
        <f>AN51</f>
        <v>10</v>
      </c>
      <c r="AO52" s="19">
        <f>AO51</f>
        <v>1</v>
      </c>
      <c r="AP52" s="20">
        <f t="shared" si="38"/>
        <v>1.3010299956639813</v>
      </c>
      <c r="AQ52" s="20">
        <f t="shared" si="39"/>
        <v>-6.4065401804339555</v>
      </c>
    </row>
    <row r="53" spans="1:43" x14ac:dyDescent="0.45">
      <c r="A53" s="352"/>
      <c r="B53" s="342"/>
      <c r="C53" s="342"/>
      <c r="D53" s="395"/>
      <c r="E53" s="274">
        <v>2</v>
      </c>
      <c r="F53" s="97">
        <v>1</v>
      </c>
      <c r="G53" s="97"/>
      <c r="H53" s="97">
        <v>1</v>
      </c>
      <c r="I53" s="97">
        <v>0</v>
      </c>
      <c r="J53" s="97"/>
      <c r="K53" s="97"/>
      <c r="L53" s="98"/>
      <c r="M53" s="98"/>
      <c r="N53" s="98"/>
      <c r="O53" s="98">
        <f t="shared" si="33"/>
        <v>10</v>
      </c>
      <c r="P53" s="164">
        <f t="shared" si="2"/>
        <v>1</v>
      </c>
      <c r="Q53" s="157">
        <f t="shared" ref="Q53:Q55" si="40">LOG10(O53/R$39)</f>
        <v>-6.7075701760979367</v>
      </c>
      <c r="R53" s="288"/>
      <c r="S53" s="272"/>
      <c r="T53" s="270"/>
      <c r="U53" s="272"/>
      <c r="V53" s="270"/>
      <c r="W53" s="272"/>
      <c r="AK53" s="1" t="str">
        <f t="shared" ref="AK53:AN56" si="41">AK52</f>
        <v>550-16-10</v>
      </c>
      <c r="AL53" s="19">
        <f t="shared" si="41"/>
        <v>550</v>
      </c>
      <c r="AM53" s="19">
        <f t="shared" si="41"/>
        <v>16</v>
      </c>
      <c r="AN53" s="19">
        <f t="shared" si="41"/>
        <v>10</v>
      </c>
      <c r="AO53" s="19">
        <v>2</v>
      </c>
      <c r="AP53" s="20">
        <f t="shared" si="38"/>
        <v>1</v>
      </c>
      <c r="AQ53" s="20">
        <f t="shared" si="39"/>
        <v>-6.7075701760979367</v>
      </c>
    </row>
    <row r="54" spans="1:43" x14ac:dyDescent="0.45">
      <c r="A54" s="352"/>
      <c r="B54" s="342"/>
      <c r="C54" s="342"/>
      <c r="D54" s="395"/>
      <c r="E54" s="320">
        <v>2</v>
      </c>
      <c r="F54" s="97">
        <v>2</v>
      </c>
      <c r="G54" s="97"/>
      <c r="H54" s="97">
        <v>1</v>
      </c>
      <c r="I54" s="97">
        <v>0</v>
      </c>
      <c r="J54" s="97"/>
      <c r="K54" s="97"/>
      <c r="L54" s="98"/>
      <c r="M54" s="98"/>
      <c r="N54" s="98"/>
      <c r="O54" s="98">
        <f t="shared" si="33"/>
        <v>10</v>
      </c>
      <c r="P54" s="164">
        <f t="shared" si="2"/>
        <v>1</v>
      </c>
      <c r="Q54" s="157">
        <f t="shared" si="40"/>
        <v>-6.7075701760979367</v>
      </c>
      <c r="R54" s="288"/>
      <c r="S54" s="272"/>
      <c r="T54" s="270"/>
      <c r="U54" s="272"/>
      <c r="V54" s="270"/>
      <c r="W54" s="272"/>
      <c r="AK54" s="1" t="str">
        <f t="shared" si="41"/>
        <v>550-16-10</v>
      </c>
      <c r="AL54" s="19">
        <f t="shared" si="41"/>
        <v>550</v>
      </c>
      <c r="AM54" s="19">
        <f t="shared" si="41"/>
        <v>16</v>
      </c>
      <c r="AN54" s="19">
        <f t="shared" si="41"/>
        <v>10</v>
      </c>
      <c r="AO54" s="19">
        <f>AO53</f>
        <v>2</v>
      </c>
      <c r="AP54" s="20">
        <f t="shared" si="38"/>
        <v>1</v>
      </c>
      <c r="AQ54" s="20">
        <f t="shared" si="39"/>
        <v>-6.7075701760979367</v>
      </c>
    </row>
    <row r="55" spans="1:43" x14ac:dyDescent="0.45">
      <c r="A55" s="352"/>
      <c r="B55" s="342"/>
      <c r="C55" s="342"/>
      <c r="D55" s="395"/>
      <c r="E55" s="274">
        <v>3</v>
      </c>
      <c r="F55" s="97">
        <v>1</v>
      </c>
      <c r="G55" s="97"/>
      <c r="H55" s="97">
        <v>1</v>
      </c>
      <c r="I55" s="97">
        <v>0</v>
      </c>
      <c r="J55" s="97"/>
      <c r="K55" s="97"/>
      <c r="L55" s="98"/>
      <c r="M55" s="98"/>
      <c r="N55" s="98"/>
      <c r="O55" s="45">
        <f t="shared" si="33"/>
        <v>10</v>
      </c>
      <c r="P55" s="157">
        <f t="shared" si="2"/>
        <v>1</v>
      </c>
      <c r="Q55" s="157">
        <f t="shared" si="40"/>
        <v>-6.7075701760979367</v>
      </c>
      <c r="R55" s="288"/>
      <c r="S55" s="272"/>
      <c r="T55" s="270"/>
      <c r="U55" s="272"/>
      <c r="V55" s="270"/>
      <c r="W55" s="272"/>
      <c r="AK55" s="1" t="str">
        <f t="shared" si="41"/>
        <v>550-16-10</v>
      </c>
      <c r="AL55" s="19">
        <f t="shared" si="41"/>
        <v>550</v>
      </c>
      <c r="AM55" s="19">
        <f t="shared" si="41"/>
        <v>16</v>
      </c>
      <c r="AN55" s="19">
        <f t="shared" si="41"/>
        <v>10</v>
      </c>
      <c r="AO55" s="19">
        <v>3</v>
      </c>
      <c r="AP55" s="20">
        <f t="shared" si="38"/>
        <v>1</v>
      </c>
      <c r="AQ55" s="20">
        <f t="shared" si="39"/>
        <v>-6.7075701760979367</v>
      </c>
    </row>
    <row r="56" spans="1:43" ht="14.65" thickBot="1" x14ac:dyDescent="0.5">
      <c r="A56" s="396"/>
      <c r="B56" s="401"/>
      <c r="C56" s="401"/>
      <c r="D56" s="400"/>
      <c r="E56" s="275">
        <v>2</v>
      </c>
      <c r="F56" s="99">
        <v>2</v>
      </c>
      <c r="G56" s="99"/>
      <c r="H56" s="99">
        <v>1</v>
      </c>
      <c r="I56" s="99">
        <v>0</v>
      </c>
      <c r="J56" s="99"/>
      <c r="K56" s="99"/>
      <c r="L56" s="66"/>
      <c r="M56" s="66"/>
      <c r="N56" s="66"/>
      <c r="O56" s="66">
        <f t="shared" si="33"/>
        <v>10</v>
      </c>
      <c r="P56" s="168">
        <f t="shared" si="2"/>
        <v>1</v>
      </c>
      <c r="Q56" s="168">
        <f>LOG10(O56/R$39)</f>
        <v>-6.7075701760979367</v>
      </c>
      <c r="R56" s="289"/>
      <c r="S56" s="273"/>
      <c r="T56" s="271"/>
      <c r="U56" s="273"/>
      <c r="V56" s="271"/>
      <c r="W56" s="273"/>
      <c r="AK56" s="1" t="str">
        <f t="shared" si="41"/>
        <v>550-16-10</v>
      </c>
      <c r="AL56" s="19">
        <f t="shared" si="41"/>
        <v>550</v>
      </c>
      <c r="AM56" s="19">
        <f t="shared" si="41"/>
        <v>16</v>
      </c>
      <c r="AN56" s="19">
        <f t="shared" si="41"/>
        <v>10</v>
      </c>
      <c r="AO56" s="19">
        <f>AO55</f>
        <v>3</v>
      </c>
      <c r="AP56" s="20">
        <f t="shared" si="38"/>
        <v>1</v>
      </c>
      <c r="AQ56" s="20">
        <f t="shared" si="39"/>
        <v>-6.7075701760979367</v>
      </c>
    </row>
    <row r="57" spans="1:43" ht="14.65" thickTop="1" x14ac:dyDescent="0.45">
      <c r="A57" s="374" t="s">
        <v>69</v>
      </c>
      <c r="B57" s="322">
        <v>0</v>
      </c>
      <c r="C57" s="322">
        <v>0</v>
      </c>
      <c r="D57" s="397" t="s">
        <v>92</v>
      </c>
      <c r="E57" s="397">
        <v>1</v>
      </c>
      <c r="F57" s="80">
        <v>1</v>
      </c>
      <c r="G57" s="82"/>
      <c r="H57" s="82"/>
      <c r="I57" s="82"/>
      <c r="J57" s="82"/>
      <c r="K57" s="12"/>
      <c r="L57" s="12"/>
      <c r="M57" s="12">
        <v>67</v>
      </c>
      <c r="N57" s="82"/>
      <c r="O57" s="140">
        <f>(M57)*(10^(M$2))</f>
        <v>67000000</v>
      </c>
      <c r="P57" s="141">
        <f t="shared" si="2"/>
        <v>7.826074802700826</v>
      </c>
      <c r="Q57" s="232"/>
      <c r="R57" s="323">
        <f>AVERAGE(O57:O62)</f>
        <v>68833333.333333328</v>
      </c>
      <c r="S57" s="324">
        <f>_xlfn.STDEV.S(O57:O62)</f>
        <v>5776388.721914988</v>
      </c>
      <c r="T57" s="369">
        <f>AVERAGE(P57:P62)</f>
        <v>7.8365510373931846</v>
      </c>
      <c r="U57" s="371">
        <f>_xlfn.STDEV.S(P57:P62)</f>
        <v>3.5879510479240623E-2</v>
      </c>
      <c r="V57" s="325"/>
      <c r="W57" s="326"/>
      <c r="AK57" s="1" t="str">
        <f>Y13</f>
        <v>600-12-10</v>
      </c>
      <c r="AL57" s="19">
        <f>Z13</f>
        <v>600</v>
      </c>
      <c r="AM57" s="19">
        <f>AA13</f>
        <v>12</v>
      </c>
      <c r="AN57" s="19">
        <f>AB13</f>
        <v>10</v>
      </c>
      <c r="AO57" s="19">
        <v>1</v>
      </c>
      <c r="AP57" s="20">
        <f t="shared" si="38"/>
        <v>1</v>
      </c>
      <c r="AQ57" s="20">
        <f t="shared" si="39"/>
        <v>-6.7075701760979367</v>
      </c>
    </row>
    <row r="58" spans="1:43" x14ac:dyDescent="0.45">
      <c r="A58" s="374"/>
      <c r="B58" s="296"/>
      <c r="C58" s="296"/>
      <c r="D58" s="398"/>
      <c r="E58" s="361">
        <v>2</v>
      </c>
      <c r="F58" s="21">
        <v>2</v>
      </c>
      <c r="G58" s="12"/>
      <c r="H58" s="12"/>
      <c r="I58" s="12"/>
      <c r="J58" s="12"/>
      <c r="K58" s="12"/>
      <c r="L58" s="12"/>
      <c r="M58" s="12">
        <v>68</v>
      </c>
      <c r="N58" s="12"/>
      <c r="O58" s="140">
        <f t="shared" ref="O58:O61" si="42">(M58)*(10^(M$2))</f>
        <v>68000000</v>
      </c>
      <c r="P58" s="141">
        <f t="shared" si="2"/>
        <v>7.8325089127062366</v>
      </c>
      <c r="Q58" s="14"/>
      <c r="R58" s="298"/>
      <c r="S58" s="300"/>
      <c r="T58" s="369"/>
      <c r="U58" s="371"/>
      <c r="V58" s="302"/>
      <c r="W58" s="304"/>
      <c r="AK58" s="1" t="str">
        <f>AK57</f>
        <v>600-12-10</v>
      </c>
      <c r="AL58" s="19">
        <f>AL57</f>
        <v>600</v>
      </c>
      <c r="AM58" s="19">
        <f>AM57</f>
        <v>12</v>
      </c>
      <c r="AN58" s="19">
        <f>AN57</f>
        <v>10</v>
      </c>
      <c r="AO58" s="19">
        <f>AO57</f>
        <v>1</v>
      </c>
      <c r="AP58" s="20">
        <f t="shared" si="38"/>
        <v>1</v>
      </c>
      <c r="AQ58" s="20">
        <f t="shared" si="39"/>
        <v>-6.7075701760979367</v>
      </c>
    </row>
    <row r="59" spans="1:43" x14ac:dyDescent="0.45">
      <c r="A59" s="374"/>
      <c r="B59" s="296"/>
      <c r="C59" s="296"/>
      <c r="D59" s="398"/>
      <c r="E59" s="350">
        <v>2</v>
      </c>
      <c r="F59" s="21">
        <v>1</v>
      </c>
      <c r="G59" s="12"/>
      <c r="H59" s="12"/>
      <c r="I59" s="12"/>
      <c r="J59" s="12"/>
      <c r="K59" s="12"/>
      <c r="L59" s="12"/>
      <c r="M59" s="12">
        <v>78</v>
      </c>
      <c r="N59" s="12"/>
      <c r="O59" s="140">
        <f t="shared" si="42"/>
        <v>78000000</v>
      </c>
      <c r="P59" s="141">
        <f t="shared" si="2"/>
        <v>7.8920946026904808</v>
      </c>
      <c r="Q59" s="14"/>
      <c r="R59" s="298"/>
      <c r="S59" s="300"/>
      <c r="T59" s="369"/>
      <c r="U59" s="371"/>
      <c r="V59" s="302"/>
      <c r="W59" s="304"/>
      <c r="AK59" s="1" t="str">
        <f t="shared" ref="AK59:AN62" si="43">AK58</f>
        <v>600-12-10</v>
      </c>
      <c r="AL59" s="19">
        <f t="shared" si="43"/>
        <v>600</v>
      </c>
      <c r="AM59" s="19">
        <f t="shared" si="43"/>
        <v>12</v>
      </c>
      <c r="AN59" s="19">
        <f t="shared" si="43"/>
        <v>10</v>
      </c>
      <c r="AO59" s="19">
        <v>2</v>
      </c>
      <c r="AP59" s="20">
        <f t="shared" si="38"/>
        <v>1</v>
      </c>
      <c r="AQ59" s="20">
        <f t="shared" si="39"/>
        <v>-6.7075701760979367</v>
      </c>
    </row>
    <row r="60" spans="1:43" x14ac:dyDescent="0.45">
      <c r="A60" s="374"/>
      <c r="B60" s="296"/>
      <c r="C60" s="296"/>
      <c r="D60" s="398"/>
      <c r="E60" s="373">
        <v>2</v>
      </c>
      <c r="F60" s="21">
        <v>2</v>
      </c>
      <c r="G60" s="12"/>
      <c r="H60" s="12"/>
      <c r="I60" s="12"/>
      <c r="J60" s="12"/>
      <c r="K60" s="12"/>
      <c r="L60" s="12"/>
      <c r="M60" s="12">
        <v>62</v>
      </c>
      <c r="N60" s="12"/>
      <c r="O60" s="140">
        <f t="shared" si="42"/>
        <v>62000000</v>
      </c>
      <c r="P60" s="141">
        <f t="shared" si="2"/>
        <v>7.7923916894982534</v>
      </c>
      <c r="Q60" s="14"/>
      <c r="R60" s="298"/>
      <c r="S60" s="300"/>
      <c r="T60" s="369"/>
      <c r="U60" s="371"/>
      <c r="V60" s="302"/>
      <c r="W60" s="304"/>
      <c r="AK60" s="1" t="str">
        <f t="shared" si="43"/>
        <v>600-12-10</v>
      </c>
      <c r="AL60" s="19">
        <f t="shared" si="43"/>
        <v>600</v>
      </c>
      <c r="AM60" s="19">
        <f t="shared" si="43"/>
        <v>12</v>
      </c>
      <c r="AN60" s="19">
        <f t="shared" si="43"/>
        <v>10</v>
      </c>
      <c r="AO60" s="19">
        <f>AO59</f>
        <v>2</v>
      </c>
      <c r="AP60" s="20">
        <f t="shared" si="38"/>
        <v>1</v>
      </c>
      <c r="AQ60" s="20">
        <f t="shared" si="39"/>
        <v>-6.7075701760979367</v>
      </c>
    </row>
    <row r="61" spans="1:43" x14ac:dyDescent="0.45">
      <c r="A61" s="374"/>
      <c r="B61" s="296"/>
      <c r="C61" s="296"/>
      <c r="D61" s="398"/>
      <c r="E61" s="350">
        <v>3</v>
      </c>
      <c r="F61" s="21">
        <v>1</v>
      </c>
      <c r="G61" s="12"/>
      <c r="H61" s="12"/>
      <c r="I61" s="12"/>
      <c r="J61" s="12"/>
      <c r="K61" s="12"/>
      <c r="L61" s="12"/>
      <c r="M61" s="12">
        <v>65</v>
      </c>
      <c r="N61" s="12"/>
      <c r="O61" s="140">
        <f t="shared" si="42"/>
        <v>65000000</v>
      </c>
      <c r="P61" s="141">
        <f t="shared" si="2"/>
        <v>7.8129133566428557</v>
      </c>
      <c r="Q61" s="14"/>
      <c r="R61" s="298"/>
      <c r="S61" s="300"/>
      <c r="T61" s="369"/>
      <c r="U61" s="371"/>
      <c r="V61" s="302"/>
      <c r="W61" s="304"/>
      <c r="AK61" s="1" t="str">
        <f t="shared" si="43"/>
        <v>600-12-10</v>
      </c>
      <c r="AL61" s="19">
        <f t="shared" si="43"/>
        <v>600</v>
      </c>
      <c r="AM61" s="19">
        <f t="shared" si="43"/>
        <v>12</v>
      </c>
      <c r="AN61" s="19">
        <f t="shared" si="43"/>
        <v>10</v>
      </c>
      <c r="AO61" s="19">
        <v>3</v>
      </c>
      <c r="AP61" s="20">
        <f t="shared" si="38"/>
        <v>1</v>
      </c>
      <c r="AQ61" s="20">
        <f t="shared" si="39"/>
        <v>-6.7075701760979367</v>
      </c>
    </row>
    <row r="62" spans="1:43" ht="14.65" thickBot="1" x14ac:dyDescent="0.5">
      <c r="A62" s="375"/>
      <c r="B62" s="297"/>
      <c r="C62" s="297"/>
      <c r="D62" s="399"/>
      <c r="E62" s="297">
        <v>2</v>
      </c>
      <c r="F62" s="22">
        <v>2</v>
      </c>
      <c r="G62" s="25"/>
      <c r="H62" s="25"/>
      <c r="I62" s="25"/>
      <c r="J62" s="25"/>
      <c r="K62" s="25"/>
      <c r="L62" s="25"/>
      <c r="M62" s="25">
        <v>73</v>
      </c>
      <c r="N62" s="25"/>
      <c r="O62" s="149">
        <f>(M62)*(10^(M$2))</f>
        <v>73000000</v>
      </c>
      <c r="P62" s="150">
        <f t="shared" si="2"/>
        <v>7.8633228601204559</v>
      </c>
      <c r="Q62" s="27"/>
      <c r="R62" s="299"/>
      <c r="S62" s="301"/>
      <c r="T62" s="370"/>
      <c r="U62" s="372"/>
      <c r="V62" s="303"/>
      <c r="W62" s="305"/>
      <c r="AK62" s="1" t="str">
        <f t="shared" si="43"/>
        <v>600-12-10</v>
      </c>
      <c r="AL62" s="19">
        <f t="shared" si="43"/>
        <v>600</v>
      </c>
      <c r="AM62" s="19">
        <f t="shared" si="43"/>
        <v>12</v>
      </c>
      <c r="AN62" s="19">
        <f t="shared" si="43"/>
        <v>10</v>
      </c>
      <c r="AO62" s="19">
        <f>AO61</f>
        <v>3</v>
      </c>
      <c r="AP62" s="20">
        <f t="shared" si="38"/>
        <v>1</v>
      </c>
      <c r="AQ62" s="20">
        <f t="shared" si="39"/>
        <v>-6.7075701760979367</v>
      </c>
    </row>
    <row r="63" spans="1:43" ht="14.65" thickTop="1" x14ac:dyDescent="0.45">
      <c r="A63" s="351" t="str">
        <f>CONCATENATE(B63,"-",C63,"-",D63)</f>
        <v>550-16-15</v>
      </c>
      <c r="B63" s="337">
        <v>550</v>
      </c>
      <c r="C63" s="337">
        <v>16</v>
      </c>
      <c r="D63" s="394">
        <v>15</v>
      </c>
      <c r="E63" s="309">
        <v>1</v>
      </c>
      <c r="F63" s="103">
        <v>1</v>
      </c>
      <c r="G63" s="178"/>
      <c r="H63" s="178">
        <v>8</v>
      </c>
      <c r="I63" s="178">
        <v>0</v>
      </c>
      <c r="J63" s="178"/>
      <c r="K63" s="178"/>
      <c r="L63" s="69"/>
      <c r="M63" s="69"/>
      <c r="N63" s="69"/>
      <c r="O63" s="45">
        <f>(H63)*(10^(H$2))</f>
        <v>80</v>
      </c>
      <c r="P63" s="157">
        <f t="shared" si="2"/>
        <v>1.9030899869919435</v>
      </c>
      <c r="Q63" s="157">
        <f>LOG10(O63/R$57)</f>
        <v>-5.934708814280814</v>
      </c>
      <c r="R63" s="310">
        <f t="shared" ref="R63" si="44">AVERAGE(O63:O68)</f>
        <v>36.666666666666664</v>
      </c>
      <c r="S63" s="367">
        <f>_xlfn.STDEV.S(O63:O68)</f>
        <v>33.862466931200785</v>
      </c>
      <c r="T63" s="270">
        <f>AVERAGE(P63:P68)</f>
        <v>1.4013733275519751</v>
      </c>
      <c r="U63" s="272">
        <f>_xlfn.STDEV.S(P63:P68)</f>
        <v>0.41128527261944592</v>
      </c>
      <c r="V63" s="366">
        <f>AVERAGE(Q63:Q68)</f>
        <v>-6.4212745996175231</v>
      </c>
      <c r="W63" s="367">
        <f t="shared" ref="W63" si="45">_xlfn.STDEV.S(Q63:Q68)</f>
        <v>0.40851459623582781</v>
      </c>
      <c r="AK63" s="1" t="str">
        <f>Y14</f>
        <v>550-16-15</v>
      </c>
      <c r="AL63" s="19">
        <f>Z14</f>
        <v>550</v>
      </c>
      <c r="AM63" s="19">
        <f>AA14</f>
        <v>16</v>
      </c>
      <c r="AN63" s="19">
        <f>AB14</f>
        <v>15</v>
      </c>
      <c r="AO63" s="19">
        <v>1</v>
      </c>
      <c r="AP63" s="20">
        <f t="shared" ref="AP63:AP74" si="46">P63</f>
        <v>1.9030899869919435</v>
      </c>
      <c r="AQ63" s="20">
        <f t="shared" ref="AQ63:AQ74" si="47">Q63</f>
        <v>-5.934708814280814</v>
      </c>
    </row>
    <row r="64" spans="1:43" x14ac:dyDescent="0.45">
      <c r="A64" s="352"/>
      <c r="B64" s="342"/>
      <c r="C64" s="342"/>
      <c r="D64" s="395"/>
      <c r="E64" s="284">
        <v>2</v>
      </c>
      <c r="F64" s="97">
        <v>2</v>
      </c>
      <c r="G64" s="97"/>
      <c r="H64" s="97">
        <v>8</v>
      </c>
      <c r="I64" s="97">
        <v>0</v>
      </c>
      <c r="J64" s="97"/>
      <c r="K64" s="97"/>
      <c r="L64" s="98"/>
      <c r="M64" s="98"/>
      <c r="N64" s="98"/>
      <c r="O64" s="45">
        <f t="shared" ref="O64:O74" si="48">(H64)*(10^(H$2))</f>
        <v>80</v>
      </c>
      <c r="P64" s="157">
        <f t="shared" si="2"/>
        <v>1.9030899869919435</v>
      </c>
      <c r="Q64" s="157">
        <f>LOG10(O64/R$57)</f>
        <v>-5.934708814280814</v>
      </c>
      <c r="R64" s="288"/>
      <c r="S64" s="272"/>
      <c r="T64" s="270"/>
      <c r="U64" s="272"/>
      <c r="V64" s="270"/>
      <c r="W64" s="272"/>
      <c r="AK64" s="1" t="str">
        <f>AK63</f>
        <v>550-16-15</v>
      </c>
      <c r="AL64" s="19">
        <f>AL63</f>
        <v>550</v>
      </c>
      <c r="AM64" s="19">
        <f>AM63</f>
        <v>16</v>
      </c>
      <c r="AN64" s="19">
        <f>AN63</f>
        <v>15</v>
      </c>
      <c r="AO64" s="19">
        <f>AO63</f>
        <v>1</v>
      </c>
      <c r="AP64" s="20">
        <f t="shared" si="46"/>
        <v>1.9030899869919435</v>
      </c>
      <c r="AQ64" s="20">
        <f t="shared" si="47"/>
        <v>-5.934708814280814</v>
      </c>
    </row>
    <row r="65" spans="1:43" x14ac:dyDescent="0.45">
      <c r="A65" s="352"/>
      <c r="B65" s="342"/>
      <c r="C65" s="342"/>
      <c r="D65" s="395"/>
      <c r="E65" s="274">
        <v>2</v>
      </c>
      <c r="F65" s="97">
        <v>1</v>
      </c>
      <c r="G65" s="97"/>
      <c r="H65" s="97">
        <v>1</v>
      </c>
      <c r="I65" s="97">
        <v>0</v>
      </c>
      <c r="J65" s="97"/>
      <c r="K65" s="97"/>
      <c r="L65" s="98"/>
      <c r="M65" s="98"/>
      <c r="N65" s="98"/>
      <c r="O65" s="98">
        <f t="shared" si="48"/>
        <v>10</v>
      </c>
      <c r="P65" s="164">
        <f t="shared" si="2"/>
        <v>1</v>
      </c>
      <c r="Q65" s="157">
        <f t="shared" ref="Q65:Q67" si="49">LOG10(O65/R$57)</f>
        <v>-6.8377988012727577</v>
      </c>
      <c r="R65" s="288"/>
      <c r="S65" s="272"/>
      <c r="T65" s="270"/>
      <c r="U65" s="272"/>
      <c r="V65" s="270"/>
      <c r="W65" s="272"/>
      <c r="AK65" s="1" t="str">
        <f t="shared" ref="AK65:AN68" si="50">AK64</f>
        <v>550-16-15</v>
      </c>
      <c r="AL65" s="19">
        <f t="shared" si="50"/>
        <v>550</v>
      </c>
      <c r="AM65" s="19">
        <f t="shared" si="50"/>
        <v>16</v>
      </c>
      <c r="AN65" s="19">
        <f t="shared" si="50"/>
        <v>15</v>
      </c>
      <c r="AO65" s="19">
        <v>2</v>
      </c>
      <c r="AP65" s="20">
        <f t="shared" si="46"/>
        <v>1</v>
      </c>
      <c r="AQ65" s="20">
        <f t="shared" si="47"/>
        <v>-6.8377988012727577</v>
      </c>
    </row>
    <row r="66" spans="1:43" x14ac:dyDescent="0.45">
      <c r="A66" s="352"/>
      <c r="B66" s="342"/>
      <c r="C66" s="342"/>
      <c r="D66" s="395"/>
      <c r="E66" s="320">
        <v>2</v>
      </c>
      <c r="F66" s="97">
        <v>2</v>
      </c>
      <c r="G66" s="97"/>
      <c r="H66" s="97">
        <v>1</v>
      </c>
      <c r="I66" s="97">
        <v>0</v>
      </c>
      <c r="J66" s="97"/>
      <c r="K66" s="97"/>
      <c r="L66" s="98"/>
      <c r="M66" s="98"/>
      <c r="N66" s="98"/>
      <c r="O66" s="98">
        <f t="shared" si="48"/>
        <v>10</v>
      </c>
      <c r="P66" s="164">
        <f t="shared" si="2"/>
        <v>1</v>
      </c>
      <c r="Q66" s="157">
        <f t="shared" si="49"/>
        <v>-6.8377988012727577</v>
      </c>
      <c r="R66" s="288"/>
      <c r="S66" s="272"/>
      <c r="T66" s="270"/>
      <c r="U66" s="272"/>
      <c r="V66" s="270"/>
      <c r="W66" s="272"/>
      <c r="AK66" s="1" t="str">
        <f t="shared" si="50"/>
        <v>550-16-15</v>
      </c>
      <c r="AL66" s="19">
        <f t="shared" si="50"/>
        <v>550</v>
      </c>
      <c r="AM66" s="19">
        <f t="shared" si="50"/>
        <v>16</v>
      </c>
      <c r="AN66" s="19">
        <f t="shared" si="50"/>
        <v>15</v>
      </c>
      <c r="AO66" s="19">
        <f>AO65</f>
        <v>2</v>
      </c>
      <c r="AP66" s="20">
        <f t="shared" si="46"/>
        <v>1</v>
      </c>
      <c r="AQ66" s="20">
        <f t="shared" si="47"/>
        <v>-6.8377988012727577</v>
      </c>
    </row>
    <row r="67" spans="1:43" x14ac:dyDescent="0.45">
      <c r="A67" s="352"/>
      <c r="B67" s="342"/>
      <c r="C67" s="342"/>
      <c r="D67" s="395"/>
      <c r="E67" s="274">
        <v>3</v>
      </c>
      <c r="F67" s="97">
        <v>1</v>
      </c>
      <c r="G67" s="97"/>
      <c r="H67" s="97">
        <v>2</v>
      </c>
      <c r="I67" s="97">
        <v>0</v>
      </c>
      <c r="J67" s="97"/>
      <c r="K67" s="97"/>
      <c r="L67" s="98"/>
      <c r="M67" s="98"/>
      <c r="N67" s="98"/>
      <c r="O67" s="45">
        <f t="shared" si="48"/>
        <v>20</v>
      </c>
      <c r="P67" s="157">
        <f t="shared" si="2"/>
        <v>1.3010299956639813</v>
      </c>
      <c r="Q67" s="157">
        <f t="shared" si="49"/>
        <v>-6.5367688056087765</v>
      </c>
      <c r="R67" s="288"/>
      <c r="S67" s="272"/>
      <c r="T67" s="270"/>
      <c r="U67" s="272"/>
      <c r="V67" s="270"/>
      <c r="W67" s="272"/>
      <c r="AK67" s="1" t="str">
        <f t="shared" si="50"/>
        <v>550-16-15</v>
      </c>
      <c r="AL67" s="19">
        <f t="shared" si="50"/>
        <v>550</v>
      </c>
      <c r="AM67" s="19">
        <f t="shared" si="50"/>
        <v>16</v>
      </c>
      <c r="AN67" s="19">
        <f t="shared" si="50"/>
        <v>15</v>
      </c>
      <c r="AO67" s="19">
        <v>3</v>
      </c>
      <c r="AP67" s="20">
        <f t="shared" si="46"/>
        <v>1.3010299956639813</v>
      </c>
      <c r="AQ67" s="20">
        <f t="shared" si="47"/>
        <v>-6.5367688056087765</v>
      </c>
    </row>
    <row r="68" spans="1:43" ht="14.65" thickBot="1" x14ac:dyDescent="0.5">
      <c r="A68" s="353"/>
      <c r="B68" s="346"/>
      <c r="C68" s="346"/>
      <c r="D68" s="395"/>
      <c r="E68" s="275">
        <v>2</v>
      </c>
      <c r="F68" s="99">
        <v>2</v>
      </c>
      <c r="G68" s="99"/>
      <c r="H68" s="99">
        <v>2</v>
      </c>
      <c r="I68" s="99">
        <v>0</v>
      </c>
      <c r="J68" s="99"/>
      <c r="K68" s="99"/>
      <c r="L68" s="66"/>
      <c r="M68" s="66"/>
      <c r="N68" s="66"/>
      <c r="O68" s="66">
        <f t="shared" si="48"/>
        <v>20</v>
      </c>
      <c r="P68" s="168">
        <f t="shared" ref="P68:P74" si="51">LOG(O68)</f>
        <v>1.3010299956639813</v>
      </c>
      <c r="Q68" s="168">
        <f>LOG10(O68/R$21)</f>
        <v>-6.4458635609892205</v>
      </c>
      <c r="R68" s="289"/>
      <c r="S68" s="273"/>
      <c r="T68" s="271"/>
      <c r="U68" s="273"/>
      <c r="V68" s="271"/>
      <c r="W68" s="273"/>
      <c r="AK68" s="1" t="str">
        <f t="shared" si="50"/>
        <v>550-16-15</v>
      </c>
      <c r="AL68" s="19">
        <f t="shared" si="50"/>
        <v>550</v>
      </c>
      <c r="AM68" s="19">
        <f t="shared" si="50"/>
        <v>16</v>
      </c>
      <c r="AN68" s="19">
        <f t="shared" si="50"/>
        <v>15</v>
      </c>
      <c r="AO68" s="19">
        <f>AO67</f>
        <v>3</v>
      </c>
      <c r="AP68" s="20">
        <f t="shared" si="46"/>
        <v>1.3010299956639813</v>
      </c>
      <c r="AQ68" s="20">
        <f t="shared" si="47"/>
        <v>-6.4458635609892205</v>
      </c>
    </row>
    <row r="69" spans="1:43" x14ac:dyDescent="0.45">
      <c r="A69" s="377" t="str">
        <f>CONCATENATE(B69,"-",C69,"-",D63)</f>
        <v>600-12-15</v>
      </c>
      <c r="B69" s="345">
        <v>600</v>
      </c>
      <c r="C69" s="345">
        <v>12</v>
      </c>
      <c r="D69" s="395"/>
      <c r="E69" s="309">
        <v>1</v>
      </c>
      <c r="F69" s="103">
        <v>1</v>
      </c>
      <c r="G69" s="178"/>
      <c r="H69" s="178">
        <v>1</v>
      </c>
      <c r="I69" s="178">
        <v>0</v>
      </c>
      <c r="J69" s="178"/>
      <c r="K69" s="178"/>
      <c r="L69" s="69"/>
      <c r="M69" s="69"/>
      <c r="N69" s="69"/>
      <c r="O69" s="98">
        <f t="shared" si="48"/>
        <v>10</v>
      </c>
      <c r="P69" s="164">
        <f t="shared" si="51"/>
        <v>1</v>
      </c>
      <c r="Q69" s="157">
        <f>LOG10(O69/R$57)</f>
        <v>-6.8377988012727577</v>
      </c>
      <c r="R69" s="310">
        <f t="shared" ref="R69" si="52">AVERAGE(O69:O74)</f>
        <v>13.333333333333334</v>
      </c>
      <c r="S69" s="367">
        <f>_xlfn.STDEV.S(O69:O74)</f>
        <v>5.1639777949432206</v>
      </c>
      <c r="T69" s="366">
        <f>AVERAGE(P69:P74)</f>
        <v>1.1003433318879938</v>
      </c>
      <c r="U69" s="367">
        <f>_xlfn.STDEV.S(P69:P74)</f>
        <v>0.15545122132206596</v>
      </c>
      <c r="V69" s="366">
        <f>AVERAGE(Q69:Q74)</f>
        <v>-6.7374554693847628</v>
      </c>
      <c r="W69" s="367">
        <f t="shared" ref="W69" si="53">_xlfn.STDEV.S(Q69:Q74)</f>
        <v>0.15545122132206537</v>
      </c>
      <c r="AK69" s="1" t="str">
        <f>Y15</f>
        <v>600-12-15</v>
      </c>
      <c r="AL69" s="19">
        <f>Z15</f>
        <v>600</v>
      </c>
      <c r="AM69" s="19">
        <f>AA15</f>
        <v>12</v>
      </c>
      <c r="AN69" s="19">
        <f>AB15</f>
        <v>15</v>
      </c>
      <c r="AO69" s="19">
        <v>1</v>
      </c>
      <c r="AP69" s="20">
        <f t="shared" si="46"/>
        <v>1</v>
      </c>
      <c r="AQ69" s="20">
        <f t="shared" si="47"/>
        <v>-6.8377988012727577</v>
      </c>
    </row>
    <row r="70" spans="1:43" x14ac:dyDescent="0.45">
      <c r="A70" s="352"/>
      <c r="B70" s="342"/>
      <c r="C70" s="342"/>
      <c r="D70" s="395"/>
      <c r="E70" s="284">
        <v>2</v>
      </c>
      <c r="F70" s="97">
        <v>2</v>
      </c>
      <c r="G70" s="97"/>
      <c r="H70" s="97">
        <v>2</v>
      </c>
      <c r="I70" s="97">
        <v>0</v>
      </c>
      <c r="J70" s="97"/>
      <c r="K70" s="97"/>
      <c r="L70" s="98"/>
      <c r="M70" s="98"/>
      <c r="N70" s="98"/>
      <c r="O70" s="98">
        <f t="shared" si="48"/>
        <v>20</v>
      </c>
      <c r="P70" s="164">
        <f t="shared" si="51"/>
        <v>1.3010299956639813</v>
      </c>
      <c r="Q70" s="157">
        <f>LOG10(O70/R$57)</f>
        <v>-6.5367688056087765</v>
      </c>
      <c r="R70" s="288"/>
      <c r="S70" s="272"/>
      <c r="T70" s="270"/>
      <c r="U70" s="272"/>
      <c r="V70" s="270"/>
      <c r="W70" s="272"/>
      <c r="AK70" s="1" t="str">
        <f>AK69</f>
        <v>600-12-15</v>
      </c>
      <c r="AL70" s="19">
        <f>AL69</f>
        <v>600</v>
      </c>
      <c r="AM70" s="19">
        <f>AM69</f>
        <v>12</v>
      </c>
      <c r="AN70" s="19">
        <f>AN69</f>
        <v>15</v>
      </c>
      <c r="AO70" s="19">
        <f>AO69</f>
        <v>1</v>
      </c>
      <c r="AP70" s="20">
        <f t="shared" si="46"/>
        <v>1.3010299956639813</v>
      </c>
      <c r="AQ70" s="20">
        <f t="shared" si="47"/>
        <v>-6.5367688056087765</v>
      </c>
    </row>
    <row r="71" spans="1:43" x14ac:dyDescent="0.45">
      <c r="A71" s="352"/>
      <c r="B71" s="342"/>
      <c r="C71" s="342"/>
      <c r="D71" s="395"/>
      <c r="E71" s="274">
        <v>2</v>
      </c>
      <c r="F71" s="97">
        <v>1</v>
      </c>
      <c r="G71" s="97"/>
      <c r="H71" s="97">
        <v>1</v>
      </c>
      <c r="I71" s="97">
        <v>0</v>
      </c>
      <c r="J71" s="97"/>
      <c r="K71" s="97"/>
      <c r="L71" s="98"/>
      <c r="M71" s="98"/>
      <c r="N71" s="98"/>
      <c r="O71" s="98">
        <f t="shared" si="48"/>
        <v>10</v>
      </c>
      <c r="P71" s="164">
        <f t="shared" si="51"/>
        <v>1</v>
      </c>
      <c r="Q71" s="157">
        <f t="shared" ref="Q71:Q73" si="54">LOG10(O71/R$57)</f>
        <v>-6.8377988012727577</v>
      </c>
      <c r="R71" s="288"/>
      <c r="S71" s="272"/>
      <c r="T71" s="270"/>
      <c r="U71" s="272"/>
      <c r="V71" s="270"/>
      <c r="W71" s="272"/>
      <c r="AK71" s="1" t="str">
        <f t="shared" ref="AK71:AN74" si="55">AK70</f>
        <v>600-12-15</v>
      </c>
      <c r="AL71" s="19">
        <f t="shared" si="55"/>
        <v>600</v>
      </c>
      <c r="AM71" s="19">
        <f t="shared" si="55"/>
        <v>12</v>
      </c>
      <c r="AN71" s="19">
        <f t="shared" si="55"/>
        <v>15</v>
      </c>
      <c r="AO71" s="19">
        <v>2</v>
      </c>
      <c r="AP71" s="20">
        <f t="shared" si="46"/>
        <v>1</v>
      </c>
      <c r="AQ71" s="20">
        <f t="shared" si="47"/>
        <v>-6.8377988012727577</v>
      </c>
    </row>
    <row r="72" spans="1:43" x14ac:dyDescent="0.45">
      <c r="A72" s="352"/>
      <c r="B72" s="342"/>
      <c r="C72" s="342"/>
      <c r="D72" s="395"/>
      <c r="E72" s="320">
        <v>2</v>
      </c>
      <c r="F72" s="97">
        <v>2</v>
      </c>
      <c r="G72" s="97"/>
      <c r="H72" s="97">
        <v>1</v>
      </c>
      <c r="I72" s="97">
        <v>0</v>
      </c>
      <c r="J72" s="97"/>
      <c r="K72" s="97"/>
      <c r="L72" s="98"/>
      <c r="M72" s="98"/>
      <c r="N72" s="98"/>
      <c r="O72" s="98">
        <f t="shared" si="48"/>
        <v>10</v>
      </c>
      <c r="P72" s="164">
        <f t="shared" si="51"/>
        <v>1</v>
      </c>
      <c r="Q72" s="157">
        <f t="shared" si="54"/>
        <v>-6.8377988012727577</v>
      </c>
      <c r="R72" s="288"/>
      <c r="S72" s="272"/>
      <c r="T72" s="270"/>
      <c r="U72" s="272"/>
      <c r="V72" s="270"/>
      <c r="W72" s="272"/>
      <c r="AK72" s="1" t="str">
        <f t="shared" si="55"/>
        <v>600-12-15</v>
      </c>
      <c r="AL72" s="19">
        <f t="shared" si="55"/>
        <v>600</v>
      </c>
      <c r="AM72" s="19">
        <f t="shared" si="55"/>
        <v>12</v>
      </c>
      <c r="AN72" s="19">
        <f t="shared" si="55"/>
        <v>15</v>
      </c>
      <c r="AO72" s="19">
        <f>AO71</f>
        <v>2</v>
      </c>
      <c r="AP72" s="20">
        <f t="shared" si="46"/>
        <v>1</v>
      </c>
      <c r="AQ72" s="20">
        <f t="shared" si="47"/>
        <v>-6.8377988012727577</v>
      </c>
    </row>
    <row r="73" spans="1:43" x14ac:dyDescent="0.45">
      <c r="A73" s="352"/>
      <c r="B73" s="342"/>
      <c r="C73" s="342"/>
      <c r="D73" s="395"/>
      <c r="E73" s="274">
        <v>3</v>
      </c>
      <c r="F73" s="97">
        <v>1</v>
      </c>
      <c r="G73" s="97"/>
      <c r="H73" s="97">
        <v>2</v>
      </c>
      <c r="I73" s="97">
        <v>0</v>
      </c>
      <c r="J73" s="97"/>
      <c r="K73" s="97"/>
      <c r="L73" s="98"/>
      <c r="M73" s="98"/>
      <c r="N73" s="98"/>
      <c r="O73" s="45">
        <f t="shared" si="48"/>
        <v>20</v>
      </c>
      <c r="P73" s="157">
        <f t="shared" si="51"/>
        <v>1.3010299956639813</v>
      </c>
      <c r="Q73" s="157">
        <f t="shared" si="54"/>
        <v>-6.5367688056087765</v>
      </c>
      <c r="R73" s="288"/>
      <c r="S73" s="272"/>
      <c r="T73" s="270"/>
      <c r="U73" s="272"/>
      <c r="V73" s="270"/>
      <c r="W73" s="272"/>
      <c r="AK73" s="1" t="str">
        <f t="shared" si="55"/>
        <v>600-12-15</v>
      </c>
      <c r="AL73" s="19">
        <f t="shared" si="55"/>
        <v>600</v>
      </c>
      <c r="AM73" s="19">
        <f t="shared" si="55"/>
        <v>12</v>
      </c>
      <c r="AN73" s="19">
        <f t="shared" si="55"/>
        <v>15</v>
      </c>
      <c r="AO73" s="19">
        <v>3</v>
      </c>
      <c r="AP73" s="20">
        <f t="shared" si="46"/>
        <v>1.3010299956639813</v>
      </c>
      <c r="AQ73" s="20">
        <f t="shared" si="47"/>
        <v>-6.5367688056087765</v>
      </c>
    </row>
    <row r="74" spans="1:43" ht="14.65" thickBot="1" x14ac:dyDescent="0.5">
      <c r="A74" s="396"/>
      <c r="B74" s="346"/>
      <c r="C74" s="346"/>
      <c r="D74" s="338"/>
      <c r="E74" s="275">
        <v>2</v>
      </c>
      <c r="F74" s="99">
        <v>2</v>
      </c>
      <c r="G74" s="99"/>
      <c r="H74" s="99">
        <v>1</v>
      </c>
      <c r="I74" s="99">
        <v>0</v>
      </c>
      <c r="J74" s="99"/>
      <c r="K74" s="99"/>
      <c r="L74" s="66"/>
      <c r="M74" s="66"/>
      <c r="N74" s="66"/>
      <c r="O74" s="66">
        <f t="shared" si="48"/>
        <v>10</v>
      </c>
      <c r="P74" s="168">
        <f t="shared" si="51"/>
        <v>1</v>
      </c>
      <c r="Q74" s="168">
        <f>LOG10(O74/R$57)</f>
        <v>-6.8377988012727577</v>
      </c>
      <c r="R74" s="289"/>
      <c r="S74" s="273"/>
      <c r="T74" s="271"/>
      <c r="U74" s="273"/>
      <c r="V74" s="271"/>
      <c r="W74" s="273"/>
      <c r="AK74" s="1" t="str">
        <f t="shared" si="55"/>
        <v>600-12-15</v>
      </c>
      <c r="AL74" s="19">
        <f t="shared" si="55"/>
        <v>600</v>
      </c>
      <c r="AM74" s="19">
        <f t="shared" si="55"/>
        <v>12</v>
      </c>
      <c r="AN74" s="19">
        <f t="shared" si="55"/>
        <v>15</v>
      </c>
      <c r="AO74" s="19">
        <f>AO73</f>
        <v>3</v>
      </c>
      <c r="AP74" s="20">
        <f t="shared" si="46"/>
        <v>1</v>
      </c>
      <c r="AQ74" s="20">
        <f t="shared" si="47"/>
        <v>-6.8377988012727577</v>
      </c>
    </row>
    <row r="75" spans="1:43" ht="14.65" thickTop="1" x14ac:dyDescent="0.45"/>
  </sheetData>
  <mergeCells count="169">
    <mergeCell ref="O1:O2"/>
    <mergeCell ref="AG2:AH3"/>
    <mergeCell ref="A3:A8"/>
    <mergeCell ref="B3:B8"/>
    <mergeCell ref="C3:C8"/>
    <mergeCell ref="D3:D8"/>
    <mergeCell ref="E3:E4"/>
    <mergeCell ref="R3:R8"/>
    <mergeCell ref="S3:S8"/>
    <mergeCell ref="T3:T8"/>
    <mergeCell ref="P1:P2"/>
    <mergeCell ref="Q1:Q2"/>
    <mergeCell ref="R1:S2"/>
    <mergeCell ref="T1:U2"/>
    <mergeCell ref="V1:W2"/>
    <mergeCell ref="Y1:AH1"/>
    <mergeCell ref="Y2:Y3"/>
    <mergeCell ref="Z2:AA2"/>
    <mergeCell ref="AC2:AD3"/>
    <mergeCell ref="AE2:AF3"/>
    <mergeCell ref="A1:A2"/>
    <mergeCell ref="B1:C1"/>
    <mergeCell ref="E1:E2"/>
    <mergeCell ref="F1:F2"/>
    <mergeCell ref="G1:N1"/>
    <mergeCell ref="U3:U8"/>
    <mergeCell ref="V3:V8"/>
    <mergeCell ref="W3:W8"/>
    <mergeCell ref="E5:E6"/>
    <mergeCell ref="E7:E8"/>
    <mergeCell ref="A9:A14"/>
    <mergeCell ref="B9:B14"/>
    <mergeCell ref="C9:C14"/>
    <mergeCell ref="D9:D20"/>
    <mergeCell ref="E9:E10"/>
    <mergeCell ref="R15:R20"/>
    <mergeCell ref="S15:S20"/>
    <mergeCell ref="T15:T20"/>
    <mergeCell ref="U15:U20"/>
    <mergeCell ref="V15:V20"/>
    <mergeCell ref="W15:W20"/>
    <mergeCell ref="E11:E12"/>
    <mergeCell ref="E13:E14"/>
    <mergeCell ref="A15:A20"/>
    <mergeCell ref="B15:B20"/>
    <mergeCell ref="C15:C20"/>
    <mergeCell ref="E15:E16"/>
    <mergeCell ref="E17:E18"/>
    <mergeCell ref="E19:E20"/>
    <mergeCell ref="R9:R14"/>
    <mergeCell ref="S9:S14"/>
    <mergeCell ref="T9:T14"/>
    <mergeCell ref="U9:U14"/>
    <mergeCell ref="V9:V14"/>
    <mergeCell ref="W9:W14"/>
    <mergeCell ref="S21:S26"/>
    <mergeCell ref="T21:T26"/>
    <mergeCell ref="U21:U26"/>
    <mergeCell ref="V21:V26"/>
    <mergeCell ref="W21:W26"/>
    <mergeCell ref="E23:E24"/>
    <mergeCell ref="E25:E26"/>
    <mergeCell ref="A21:A26"/>
    <mergeCell ref="B21:B26"/>
    <mergeCell ref="C21:C26"/>
    <mergeCell ref="D21:D26"/>
    <mergeCell ref="E21:E22"/>
    <mergeCell ref="R21:R26"/>
    <mergeCell ref="S27:S32"/>
    <mergeCell ref="T27:T32"/>
    <mergeCell ref="U27:U32"/>
    <mergeCell ref="V27:V32"/>
    <mergeCell ref="W27:W32"/>
    <mergeCell ref="E29:E30"/>
    <mergeCell ref="E31:E32"/>
    <mergeCell ref="A27:A32"/>
    <mergeCell ref="B27:B32"/>
    <mergeCell ref="C27:C32"/>
    <mergeCell ref="D27:D38"/>
    <mergeCell ref="E27:E28"/>
    <mergeCell ref="R27:R32"/>
    <mergeCell ref="A33:A38"/>
    <mergeCell ref="B33:B38"/>
    <mergeCell ref="C33:C38"/>
    <mergeCell ref="E33:E34"/>
    <mergeCell ref="R39:R44"/>
    <mergeCell ref="S39:S44"/>
    <mergeCell ref="T39:T44"/>
    <mergeCell ref="U39:U44"/>
    <mergeCell ref="V39:V44"/>
    <mergeCell ref="W39:W44"/>
    <mergeCell ref="E35:E36"/>
    <mergeCell ref="E37:E38"/>
    <mergeCell ref="A39:A44"/>
    <mergeCell ref="B39:B44"/>
    <mergeCell ref="C39:C44"/>
    <mergeCell ref="D39:D44"/>
    <mergeCell ref="E39:E40"/>
    <mergeCell ref="E41:E42"/>
    <mergeCell ref="E43:E44"/>
    <mergeCell ref="R33:R38"/>
    <mergeCell ref="S33:S38"/>
    <mergeCell ref="T33:T38"/>
    <mergeCell ref="U33:U38"/>
    <mergeCell ref="V33:V38"/>
    <mergeCell ref="W33:W38"/>
    <mergeCell ref="S45:S50"/>
    <mergeCell ref="T45:T50"/>
    <mergeCell ref="U45:U50"/>
    <mergeCell ref="V45:V50"/>
    <mergeCell ref="W45:W50"/>
    <mergeCell ref="E47:E48"/>
    <mergeCell ref="E49:E50"/>
    <mergeCell ref="A45:A50"/>
    <mergeCell ref="B45:B50"/>
    <mergeCell ref="C45:C50"/>
    <mergeCell ref="D45:D56"/>
    <mergeCell ref="E45:E46"/>
    <mergeCell ref="R45:R50"/>
    <mergeCell ref="A51:A56"/>
    <mergeCell ref="B51:B56"/>
    <mergeCell ref="C51:C56"/>
    <mergeCell ref="E51:E52"/>
    <mergeCell ref="R57:R62"/>
    <mergeCell ref="S57:S62"/>
    <mergeCell ref="T57:T62"/>
    <mergeCell ref="U57:U62"/>
    <mergeCell ref="V57:V62"/>
    <mergeCell ref="W57:W62"/>
    <mergeCell ref="E53:E54"/>
    <mergeCell ref="E55:E56"/>
    <mergeCell ref="A57:A62"/>
    <mergeCell ref="B57:B62"/>
    <mergeCell ref="C57:C62"/>
    <mergeCell ref="D57:D62"/>
    <mergeCell ref="E57:E58"/>
    <mergeCell ref="E59:E60"/>
    <mergeCell ref="E61:E62"/>
    <mergeCell ref="R51:R56"/>
    <mergeCell ref="S51:S56"/>
    <mergeCell ref="T51:T56"/>
    <mergeCell ref="U51:U56"/>
    <mergeCell ref="V51:V56"/>
    <mergeCell ref="W51:W56"/>
    <mergeCell ref="A63:A68"/>
    <mergeCell ref="B63:B68"/>
    <mergeCell ref="C63:C68"/>
    <mergeCell ref="D63:D74"/>
    <mergeCell ref="E63:E64"/>
    <mergeCell ref="R63:R68"/>
    <mergeCell ref="A69:A74"/>
    <mergeCell ref="B69:B74"/>
    <mergeCell ref="C69:C74"/>
    <mergeCell ref="E69:E70"/>
    <mergeCell ref="E71:E72"/>
    <mergeCell ref="E73:E74"/>
    <mergeCell ref="R69:R74"/>
    <mergeCell ref="S69:S74"/>
    <mergeCell ref="T69:T74"/>
    <mergeCell ref="U69:U74"/>
    <mergeCell ref="V69:V74"/>
    <mergeCell ref="W69:W74"/>
    <mergeCell ref="S63:S68"/>
    <mergeCell ref="T63:T68"/>
    <mergeCell ref="U63:U68"/>
    <mergeCell ref="V63:V68"/>
    <mergeCell ref="W63:W68"/>
    <mergeCell ref="E65:E66"/>
    <mergeCell ref="E67:E6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L.innocua Resp. Surf.+CUT</vt:lpstr>
      <vt:lpstr>L.innocua Selected TRT</vt:lpstr>
      <vt:lpstr>L.innocua 550-&amp;600-12</vt:lpstr>
      <vt:lpstr>S.cerevisiae Storage</vt:lpstr>
      <vt:lpstr>L.innocua 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VRM</dc:creator>
  <cp:lastModifiedBy>J. Antonio Torres</cp:lastModifiedBy>
  <dcterms:created xsi:type="dcterms:W3CDTF">2018-04-30T20:50:04Z</dcterms:created>
  <dcterms:modified xsi:type="dcterms:W3CDTF">2018-05-02T15:04:57Z</dcterms:modified>
</cp:coreProperties>
</file>