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20059-1_analysis\"/>
    </mc:Choice>
  </mc:AlternateContent>
  <bookViews>
    <workbookView xWindow="0" yWindow="0" windowWidth="2370" windowHeight="240"/>
  </bookViews>
  <sheets>
    <sheet name="Intensity data" sheetId="1" r:id="rId1"/>
    <sheet name="Ir percentage ZZ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5" l="1"/>
  <c r="J58" i="5"/>
  <c r="I58" i="5"/>
  <c r="I54" i="5"/>
  <c r="J54" i="5"/>
  <c r="I55" i="5"/>
  <c r="J55" i="5"/>
  <c r="I56" i="5"/>
  <c r="J56" i="5"/>
  <c r="I57" i="5"/>
  <c r="J57" i="5"/>
  <c r="J53" i="5"/>
  <c r="I53" i="5"/>
  <c r="J43" i="5"/>
  <c r="J44" i="5" s="1"/>
  <c r="I43" i="5"/>
  <c r="I44" i="5" s="1"/>
  <c r="H43" i="5"/>
  <c r="H44" i="5" s="1"/>
  <c r="G43" i="5"/>
  <c r="G44" i="5"/>
  <c r="G32" i="5"/>
  <c r="G37" i="5" s="1"/>
  <c r="H39" i="5"/>
  <c r="I39" i="5"/>
  <c r="J39" i="5"/>
  <c r="H40" i="5"/>
  <c r="I40" i="5"/>
  <c r="J40" i="5"/>
  <c r="H41" i="5"/>
  <c r="I41" i="5"/>
  <c r="J41" i="5"/>
  <c r="H42" i="5"/>
  <c r="I42" i="5"/>
  <c r="J42" i="5"/>
  <c r="H38" i="5"/>
  <c r="I38" i="5"/>
  <c r="J38" i="5"/>
  <c r="J36" i="5"/>
  <c r="I36" i="5"/>
  <c r="H36" i="5"/>
  <c r="G36" i="5"/>
  <c r="J35" i="5"/>
  <c r="I35" i="5"/>
  <c r="H35" i="5"/>
  <c r="G35" i="5"/>
  <c r="J34" i="5"/>
  <c r="I34" i="5"/>
  <c r="H34" i="5"/>
  <c r="G34" i="5"/>
  <c r="J33" i="5"/>
  <c r="I33" i="5"/>
  <c r="H33" i="5"/>
  <c r="G33" i="5"/>
  <c r="J32" i="5"/>
  <c r="J37" i="5" s="1"/>
  <c r="I32" i="5"/>
  <c r="H32" i="5"/>
  <c r="H37" i="5" s="1"/>
  <c r="E36" i="5"/>
  <c r="E35" i="5"/>
  <c r="E34" i="5"/>
  <c r="E33" i="5"/>
  <c r="E32" i="5"/>
  <c r="D36" i="5"/>
  <c r="D35" i="5"/>
  <c r="D34" i="5"/>
  <c r="D33" i="5"/>
  <c r="D32" i="5"/>
  <c r="C36" i="5"/>
  <c r="C35" i="5"/>
  <c r="C34" i="5"/>
  <c r="C32" i="5"/>
  <c r="C33" i="5"/>
  <c r="B36" i="5"/>
  <c r="B35" i="5"/>
  <c r="B34" i="5"/>
  <c r="B33" i="5"/>
  <c r="B32" i="5"/>
  <c r="S33" i="5"/>
  <c r="T33" i="5"/>
  <c r="U33" i="5"/>
  <c r="V33" i="5"/>
  <c r="R33" i="5"/>
  <c r="G38" i="5" l="1"/>
  <c r="G41" i="5"/>
  <c r="G42" i="5"/>
  <c r="G39" i="5"/>
  <c r="G40" i="5"/>
  <c r="I37" i="5"/>
  <c r="J59" i="5"/>
  <c r="J52" i="5"/>
  <c r="I52" i="5"/>
  <c r="I59" i="5"/>
  <c r="J28" i="5"/>
  <c r="I28" i="5"/>
  <c r="H28" i="5"/>
  <c r="G28" i="5"/>
  <c r="L52" i="5" l="1"/>
  <c r="L48" i="5"/>
  <c r="L49" i="5"/>
  <c r="L50" i="5"/>
  <c r="L51" i="5"/>
  <c r="L47" i="5"/>
  <c r="I48" i="5"/>
  <c r="J48" i="5"/>
  <c r="I49" i="5"/>
  <c r="J49" i="5"/>
  <c r="I50" i="5"/>
  <c r="J50" i="5"/>
  <c r="I51" i="5"/>
  <c r="J51" i="5"/>
  <c r="J47" i="5"/>
  <c r="G49" i="5"/>
  <c r="G48" i="5"/>
  <c r="G51" i="5"/>
  <c r="G50" i="5"/>
  <c r="G47" i="5"/>
  <c r="F48" i="5"/>
  <c r="F49" i="5"/>
  <c r="F50" i="5"/>
  <c r="F51" i="5"/>
  <c r="F47" i="5"/>
  <c r="L59" i="5"/>
  <c r="N13" i="5"/>
  <c r="M13" i="5"/>
  <c r="L13" i="5"/>
  <c r="N21" i="5"/>
  <c r="M21" i="5"/>
  <c r="L21" i="5"/>
  <c r="N28" i="5"/>
  <c r="L28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H21" i="5"/>
  <c r="I21" i="5"/>
  <c r="J21" i="5"/>
  <c r="G21" i="5"/>
  <c r="C25" i="5"/>
  <c r="C24" i="5"/>
  <c r="C23" i="5"/>
  <c r="C22" i="5"/>
  <c r="C21" i="5"/>
  <c r="G14" i="5"/>
  <c r="H14" i="5"/>
  <c r="I14" i="5"/>
  <c r="J14" i="5"/>
  <c r="G15" i="5"/>
  <c r="H15" i="5"/>
  <c r="N15" i="5" s="1"/>
  <c r="I15" i="5"/>
  <c r="J15" i="5"/>
  <c r="G16" i="5"/>
  <c r="H16" i="5"/>
  <c r="N16" i="5" s="1"/>
  <c r="I16" i="5"/>
  <c r="J16" i="5"/>
  <c r="G17" i="5"/>
  <c r="H17" i="5"/>
  <c r="N17" i="5" s="1"/>
  <c r="I17" i="5"/>
  <c r="J17" i="5"/>
  <c r="E17" i="5"/>
  <c r="E16" i="5"/>
  <c r="E15" i="5"/>
  <c r="E14" i="5"/>
  <c r="E13" i="5"/>
  <c r="D17" i="5"/>
  <c r="D16" i="5"/>
  <c r="D15" i="5"/>
  <c r="D14" i="5"/>
  <c r="B17" i="5"/>
  <c r="B16" i="5"/>
  <c r="B15" i="5"/>
  <c r="B14" i="5"/>
  <c r="C17" i="5"/>
  <c r="C16" i="5"/>
  <c r="C15" i="5"/>
  <c r="C14" i="5"/>
  <c r="C13" i="5"/>
  <c r="J13" i="5"/>
  <c r="H13" i="5"/>
  <c r="I13" i="5"/>
  <c r="G13" i="5"/>
  <c r="D13" i="5"/>
  <c r="B13" i="5"/>
  <c r="M14" i="5" l="1"/>
  <c r="N14" i="5"/>
  <c r="N18" i="5" s="1"/>
  <c r="M15" i="5"/>
  <c r="L17" i="5"/>
  <c r="L16" i="5"/>
  <c r="L15" i="5"/>
  <c r="L14" i="5"/>
  <c r="N25" i="5"/>
  <c r="N24" i="5"/>
  <c r="N23" i="5"/>
  <c r="M23" i="5"/>
  <c r="M25" i="5"/>
  <c r="M24" i="5"/>
  <c r="L25" i="5"/>
  <c r="L24" i="5"/>
  <c r="L23" i="5"/>
  <c r="L22" i="5"/>
  <c r="M17" i="5"/>
  <c r="M16" i="5"/>
  <c r="I26" i="5"/>
  <c r="H26" i="5"/>
  <c r="G26" i="5"/>
  <c r="M22" i="5"/>
  <c r="J26" i="5"/>
  <c r="N22" i="5"/>
  <c r="M26" i="5" l="1"/>
  <c r="L18" i="5"/>
  <c r="N26" i="5"/>
  <c r="L26" i="5"/>
  <c r="M18" i="5"/>
  <c r="Q4" i="1" l="1"/>
  <c r="Q3" i="1"/>
  <c r="AB3" i="1"/>
  <c r="AB2" i="1"/>
  <c r="AB4" i="1" s="1"/>
  <c r="AA3" i="1"/>
  <c r="AA2" i="1"/>
  <c r="AA4" i="1" s="1"/>
  <c r="Z3" i="1"/>
  <c r="Z2" i="1"/>
  <c r="Y3" i="1"/>
  <c r="Y2" i="1"/>
  <c r="X3" i="1"/>
  <c r="X4" i="1" s="1"/>
  <c r="X2" i="1"/>
  <c r="W3" i="1"/>
  <c r="W2" i="1"/>
  <c r="V3" i="1"/>
  <c r="V4" i="1" s="1"/>
  <c r="V2" i="1"/>
  <c r="U3" i="1"/>
  <c r="U4" i="1" s="1"/>
  <c r="U2" i="1"/>
  <c r="T3" i="1"/>
  <c r="T4" i="1" s="1"/>
  <c r="T2" i="1"/>
  <c r="S4" i="1"/>
  <c r="S3" i="1"/>
  <c r="S2" i="1"/>
  <c r="AD88" i="1"/>
  <c r="AE88" i="1"/>
  <c r="AF88" i="1"/>
  <c r="AG88" i="1"/>
  <c r="AH88" i="1"/>
  <c r="AD90" i="1"/>
  <c r="AE90" i="1"/>
  <c r="AF90" i="1"/>
  <c r="AG90" i="1"/>
  <c r="AH90" i="1"/>
  <c r="AD92" i="1"/>
  <c r="AE92" i="1"/>
  <c r="AF92" i="1"/>
  <c r="AG92" i="1"/>
  <c r="AH92" i="1"/>
  <c r="AE86" i="1"/>
  <c r="AF86" i="1"/>
  <c r="AG86" i="1"/>
  <c r="AH86" i="1"/>
  <c r="AD86" i="1"/>
  <c r="V87" i="1"/>
  <c r="W87" i="1"/>
  <c r="X87" i="1"/>
  <c r="Y87" i="1"/>
  <c r="Z87" i="1"/>
  <c r="AA87" i="1"/>
  <c r="AB87" i="1"/>
  <c r="AC87" i="1"/>
  <c r="V89" i="1"/>
  <c r="W89" i="1"/>
  <c r="X89" i="1"/>
  <c r="Y89" i="1"/>
  <c r="Z89" i="1"/>
  <c r="AA89" i="1"/>
  <c r="AB89" i="1"/>
  <c r="AC89" i="1"/>
  <c r="V91" i="1"/>
  <c r="W91" i="1"/>
  <c r="X91" i="1"/>
  <c r="Y91" i="1"/>
  <c r="Z91" i="1"/>
  <c r="AA91" i="1"/>
  <c r="AB91" i="1"/>
  <c r="AC91" i="1"/>
  <c r="W85" i="1"/>
  <c r="X85" i="1"/>
  <c r="Y85" i="1"/>
  <c r="Z85" i="1"/>
  <c r="AA85" i="1"/>
  <c r="AB85" i="1"/>
  <c r="AC85" i="1"/>
  <c r="V85" i="1"/>
  <c r="AD72" i="1"/>
  <c r="AE72" i="1"/>
  <c r="AF72" i="1"/>
  <c r="AG72" i="1"/>
  <c r="AH72" i="1"/>
  <c r="AD75" i="1"/>
  <c r="AE75" i="1"/>
  <c r="AF75" i="1"/>
  <c r="AG75" i="1"/>
  <c r="AH75" i="1"/>
  <c r="AD78" i="1"/>
  <c r="AE78" i="1"/>
  <c r="AF78" i="1"/>
  <c r="AD81" i="1"/>
  <c r="AE81" i="1"/>
  <c r="AF81" i="1"/>
  <c r="AE69" i="1"/>
  <c r="AF69" i="1"/>
  <c r="AG69" i="1"/>
  <c r="AH69" i="1"/>
  <c r="AD69" i="1"/>
  <c r="V71" i="1"/>
  <c r="Z71" i="1"/>
  <c r="AA71" i="1"/>
  <c r="V74" i="1"/>
  <c r="Z74" i="1"/>
  <c r="AA74" i="1"/>
  <c r="V77" i="1"/>
  <c r="Z77" i="1"/>
  <c r="AA77" i="1"/>
  <c r="V80" i="1"/>
  <c r="Z80" i="1"/>
  <c r="AA80" i="1"/>
  <c r="AA68" i="1"/>
  <c r="Z68" i="1"/>
  <c r="V68" i="1"/>
  <c r="AD57" i="1"/>
  <c r="AE57" i="1"/>
  <c r="AF57" i="1"/>
  <c r="AG57" i="1"/>
  <c r="AH57" i="1"/>
  <c r="AD59" i="1"/>
  <c r="AE59" i="1"/>
  <c r="AF59" i="1"/>
  <c r="AG59" i="1"/>
  <c r="AH59" i="1"/>
  <c r="AD61" i="1"/>
  <c r="AE61" i="1"/>
  <c r="AF61" i="1"/>
  <c r="AG61" i="1"/>
  <c r="AH61" i="1"/>
  <c r="AD63" i="1"/>
  <c r="AE63" i="1"/>
  <c r="AF63" i="1"/>
  <c r="AG63" i="1"/>
  <c r="AH63" i="1"/>
  <c r="AE54" i="1"/>
  <c r="AF54" i="1"/>
  <c r="AG54" i="1"/>
  <c r="AH54" i="1"/>
  <c r="AD54" i="1"/>
  <c r="V56" i="1"/>
  <c r="W56" i="1"/>
  <c r="X56" i="1"/>
  <c r="Y56" i="1"/>
  <c r="Z56" i="1"/>
  <c r="AA56" i="1"/>
  <c r="AB56" i="1"/>
  <c r="AC56" i="1"/>
  <c r="V58" i="1"/>
  <c r="W58" i="1"/>
  <c r="X58" i="1"/>
  <c r="Y58" i="1"/>
  <c r="Z58" i="1"/>
  <c r="AA58" i="1"/>
  <c r="AB58" i="1"/>
  <c r="AC58" i="1"/>
  <c r="V60" i="1"/>
  <c r="W60" i="1"/>
  <c r="X60" i="1"/>
  <c r="Y60" i="1"/>
  <c r="Z60" i="1"/>
  <c r="AA60" i="1"/>
  <c r="AB60" i="1"/>
  <c r="AC60" i="1"/>
  <c r="V62" i="1"/>
  <c r="W62" i="1"/>
  <c r="X62" i="1"/>
  <c r="Y62" i="1"/>
  <c r="Z62" i="1"/>
  <c r="AA62" i="1"/>
  <c r="AB62" i="1"/>
  <c r="AC62" i="1"/>
  <c r="W55" i="1"/>
  <c r="X55" i="1"/>
  <c r="Y55" i="1"/>
  <c r="Z55" i="1"/>
  <c r="AA55" i="1"/>
  <c r="AB55" i="1"/>
  <c r="AC55" i="1"/>
  <c r="V55" i="1"/>
  <c r="Y49" i="1"/>
  <c r="Z49" i="1"/>
  <c r="AA49" i="1"/>
  <c r="AB49" i="1"/>
  <c r="AC49" i="1"/>
  <c r="AD49" i="1"/>
  <c r="AE49" i="1"/>
  <c r="X49" i="1"/>
  <c r="V46" i="1"/>
  <c r="W46" i="1"/>
  <c r="X46" i="1"/>
  <c r="Y46" i="1"/>
  <c r="Z46" i="1"/>
  <c r="V47" i="1"/>
  <c r="W47" i="1"/>
  <c r="X47" i="1"/>
  <c r="Y47" i="1"/>
  <c r="Z47" i="1"/>
  <c r="V48" i="1"/>
  <c r="W48" i="1"/>
  <c r="X48" i="1"/>
  <c r="Y48" i="1"/>
  <c r="Z48" i="1"/>
  <c r="W45" i="1"/>
  <c r="X45" i="1"/>
  <c r="Y45" i="1"/>
  <c r="Z45" i="1"/>
  <c r="V45" i="1"/>
  <c r="AE41" i="1"/>
  <c r="AF41" i="1"/>
  <c r="AG41" i="1"/>
  <c r="AH41" i="1"/>
  <c r="AE38" i="1"/>
  <c r="AF38" i="1"/>
  <c r="AG38" i="1"/>
  <c r="AH38" i="1"/>
  <c r="AE35" i="1"/>
  <c r="AF35" i="1"/>
  <c r="AG35" i="1"/>
  <c r="AH35" i="1"/>
  <c r="AE32" i="1"/>
  <c r="AF32" i="1"/>
  <c r="AG32" i="1"/>
  <c r="AH32" i="1"/>
  <c r="AE29" i="1"/>
  <c r="AF29" i="1"/>
  <c r="AG29" i="1"/>
  <c r="AH29" i="1"/>
  <c r="AE26" i="1"/>
  <c r="AF26" i="1"/>
  <c r="AG26" i="1"/>
  <c r="AH26" i="1"/>
  <c r="AE23" i="1"/>
  <c r="AF23" i="1"/>
  <c r="AG23" i="1"/>
  <c r="AH23" i="1"/>
  <c r="AE20" i="1"/>
  <c r="AF20" i="1"/>
  <c r="AG20" i="1"/>
  <c r="AH20" i="1"/>
  <c r="AE17" i="1"/>
  <c r="AF17" i="1"/>
  <c r="AG17" i="1"/>
  <c r="AH17" i="1"/>
  <c r="AD17" i="1"/>
  <c r="AD20" i="1"/>
  <c r="AD23" i="1"/>
  <c r="AD26" i="1"/>
  <c r="AD29" i="1"/>
  <c r="AD32" i="1"/>
  <c r="AD35" i="1"/>
  <c r="AD38" i="1"/>
  <c r="AD41" i="1"/>
  <c r="AE14" i="1"/>
  <c r="AF14" i="1"/>
  <c r="AG14" i="1"/>
  <c r="AH14" i="1"/>
  <c r="AD14" i="1"/>
  <c r="W40" i="1"/>
  <c r="X40" i="1"/>
  <c r="Y40" i="1"/>
  <c r="Z40" i="1"/>
  <c r="AA40" i="1"/>
  <c r="AB40" i="1"/>
  <c r="AC40" i="1"/>
  <c r="W37" i="1"/>
  <c r="X37" i="1"/>
  <c r="Y37" i="1"/>
  <c r="Z37" i="1"/>
  <c r="AA37" i="1"/>
  <c r="AB37" i="1"/>
  <c r="AC37" i="1"/>
  <c r="W34" i="1"/>
  <c r="X34" i="1"/>
  <c r="Y34" i="1"/>
  <c r="Z34" i="1"/>
  <c r="AA34" i="1"/>
  <c r="AB34" i="1"/>
  <c r="AC34" i="1"/>
  <c r="W31" i="1"/>
  <c r="X31" i="1"/>
  <c r="Y31" i="1"/>
  <c r="Z31" i="1"/>
  <c r="AA31" i="1"/>
  <c r="AB31" i="1"/>
  <c r="AC31" i="1"/>
  <c r="W28" i="1"/>
  <c r="X28" i="1"/>
  <c r="Y28" i="1"/>
  <c r="Z28" i="1"/>
  <c r="AA28" i="1"/>
  <c r="AB28" i="1"/>
  <c r="AC28" i="1"/>
  <c r="W25" i="1"/>
  <c r="X25" i="1"/>
  <c r="Y25" i="1"/>
  <c r="Z25" i="1"/>
  <c r="AA25" i="1"/>
  <c r="AB25" i="1"/>
  <c r="AC25" i="1"/>
  <c r="W22" i="1"/>
  <c r="X22" i="1"/>
  <c r="Y22" i="1"/>
  <c r="Z22" i="1"/>
  <c r="AA22" i="1"/>
  <c r="AB22" i="1"/>
  <c r="AC22" i="1"/>
  <c r="W19" i="1"/>
  <c r="X19" i="1"/>
  <c r="Y19" i="1"/>
  <c r="Z19" i="1"/>
  <c r="AA19" i="1"/>
  <c r="AB19" i="1"/>
  <c r="AC19" i="1"/>
  <c r="W16" i="1"/>
  <c r="X16" i="1"/>
  <c r="Y16" i="1"/>
  <c r="Z16" i="1"/>
  <c r="AA16" i="1"/>
  <c r="AB16" i="1"/>
  <c r="AC16" i="1"/>
  <c r="V16" i="1"/>
  <c r="V19" i="1"/>
  <c r="V22" i="1"/>
  <c r="V25" i="1"/>
  <c r="V28" i="1"/>
  <c r="V31" i="1"/>
  <c r="V34" i="1"/>
  <c r="V37" i="1"/>
  <c r="V40" i="1"/>
  <c r="W13" i="1"/>
  <c r="X13" i="1"/>
  <c r="Y13" i="1"/>
  <c r="Z13" i="1"/>
  <c r="AA13" i="1"/>
  <c r="AB13" i="1"/>
  <c r="AC13" i="1"/>
  <c r="V13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M97" i="1"/>
  <c r="L97" i="1"/>
  <c r="C86" i="1"/>
  <c r="C87" i="1" s="1"/>
  <c r="C88" i="1" s="1"/>
  <c r="C89" i="1" s="1"/>
  <c r="C90" i="1" s="1"/>
  <c r="C91" i="1" s="1"/>
  <c r="C92" i="1" s="1"/>
  <c r="C68" i="1"/>
  <c r="C69" i="1" s="1"/>
  <c r="C70" i="1" s="1"/>
  <c r="C71" i="1" s="1"/>
  <c r="C72" i="1" s="1"/>
  <c r="C73" i="1" s="1"/>
  <c r="C74" i="1" s="1"/>
  <c r="C75" i="1" s="1"/>
  <c r="C76" i="1" s="1"/>
  <c r="C77" i="1" s="1"/>
  <c r="C79" i="1" s="1"/>
  <c r="C80" i="1" s="1"/>
  <c r="C81" i="1" s="1"/>
  <c r="C56" i="1"/>
  <c r="C57" i="1" s="1"/>
  <c r="C58" i="1" s="1"/>
  <c r="C59" i="1" s="1"/>
  <c r="C60" i="1" s="1"/>
  <c r="C61" i="1" s="1"/>
  <c r="C62" i="1" s="1"/>
  <c r="C63" i="1" s="1"/>
  <c r="W4" i="1" l="1"/>
  <c r="Z4" i="1"/>
  <c r="Y4" i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</calcChain>
</file>

<file path=xl/sharedStrings.xml><?xml version="1.0" encoding="utf-8"?>
<sst xmlns="http://schemas.openxmlformats.org/spreadsheetml/2006/main" count="450" uniqueCount="106">
  <si>
    <t>sample</t>
  </si>
  <si>
    <t>ZZ</t>
  </si>
  <si>
    <t>survey</t>
  </si>
  <si>
    <t>Ir 4spd</t>
  </si>
  <si>
    <t>Ir 3spd</t>
  </si>
  <si>
    <t>C 1s</t>
  </si>
  <si>
    <t>N 1s</t>
  </si>
  <si>
    <t>Au 3p 3/2</t>
  </si>
  <si>
    <t>hv</t>
  </si>
  <si>
    <t>O 1s</t>
  </si>
  <si>
    <t>Au 3p 1/2</t>
  </si>
  <si>
    <t>Au 3s</t>
  </si>
  <si>
    <t>Au 4p 3/2</t>
  </si>
  <si>
    <t>Au 4p 1/2</t>
  </si>
  <si>
    <t>Au 4s</t>
  </si>
  <si>
    <t>Au 3d 5/2</t>
  </si>
  <si>
    <t>Au 3d 3/2</t>
  </si>
  <si>
    <t>Scan</t>
  </si>
  <si>
    <t>Core level Area</t>
  </si>
  <si>
    <t>Au</t>
  </si>
  <si>
    <t>Au 4f</t>
  </si>
  <si>
    <t>Au 4d</t>
  </si>
  <si>
    <t xml:space="preserve">survey 800 </t>
  </si>
  <si>
    <t>Ir 4d 5/2</t>
  </si>
  <si>
    <t>Ir 4d 3/2</t>
  </si>
  <si>
    <t>Ir 4p 3/2</t>
  </si>
  <si>
    <t>Ir 4p 1/2</t>
  </si>
  <si>
    <t>Ir 4s</t>
  </si>
  <si>
    <t>Ir 3d 5/2</t>
  </si>
  <si>
    <t>Ir 3d 3/2</t>
  </si>
  <si>
    <t>Ir 3p 3/2</t>
  </si>
  <si>
    <t>Ir 3p 1/2</t>
  </si>
  <si>
    <t>Ir 3s</t>
  </si>
  <si>
    <t>Reference- gold foil</t>
  </si>
  <si>
    <t>File</t>
  </si>
  <si>
    <t>Au #2</t>
  </si>
  <si>
    <t>Au #1</t>
  </si>
  <si>
    <t>SRV14 AI</t>
  </si>
  <si>
    <t>25 nm overlayer</t>
  </si>
  <si>
    <t>SRV14 AF</t>
  </si>
  <si>
    <t>50 nm overlayer</t>
  </si>
  <si>
    <t>I0</t>
  </si>
  <si>
    <t>AF</t>
  </si>
  <si>
    <t>225 nm Ir complex reference</t>
  </si>
  <si>
    <t xml:space="preserve">AI </t>
  </si>
  <si>
    <t>Au reference</t>
  </si>
  <si>
    <t>SRV13 AF</t>
  </si>
  <si>
    <t>18nm Ir complex no overlayer</t>
  </si>
  <si>
    <t>13 AF</t>
  </si>
  <si>
    <t>AA</t>
  </si>
  <si>
    <t>200 nm Irganox on Si reference</t>
  </si>
  <si>
    <t>dwell</t>
  </si>
  <si>
    <t>sweeps</t>
  </si>
  <si>
    <t>Core level Area Normalized to I0, dwell</t>
  </si>
  <si>
    <t>E_pass</t>
  </si>
  <si>
    <t>eV</t>
  </si>
  <si>
    <t>Lens</t>
  </si>
  <si>
    <t>Angular45</t>
  </si>
  <si>
    <t>E_pass = 100 eV</t>
  </si>
  <si>
    <t>recorded once @ start of scan</t>
  </si>
  <si>
    <t xml:space="preserve">I0 variation </t>
  </si>
  <si>
    <t>avg</t>
  </si>
  <si>
    <t>std dev</t>
  </si>
  <si>
    <t>std dev %</t>
  </si>
  <si>
    <t>using 3 scans taken at each energy for ZZ</t>
  </si>
  <si>
    <t>1s</t>
  </si>
  <si>
    <t>N</t>
  </si>
  <si>
    <t>Element</t>
  </si>
  <si>
    <t>Core</t>
  </si>
  <si>
    <t>C</t>
  </si>
  <si>
    <t>O</t>
  </si>
  <si>
    <t>4s</t>
  </si>
  <si>
    <t>4p 1/2</t>
  </si>
  <si>
    <t>4p 3/2</t>
  </si>
  <si>
    <t>4d 3/2</t>
  </si>
  <si>
    <t>4d 5/2</t>
  </si>
  <si>
    <t>4f 5/2</t>
  </si>
  <si>
    <t>4f 7/2</t>
  </si>
  <si>
    <t>3s</t>
  </si>
  <si>
    <t>3p 1/2</t>
  </si>
  <si>
    <t>3p 3/2</t>
  </si>
  <si>
    <t>3d 3/2</t>
  </si>
  <si>
    <t>3d 5/2</t>
  </si>
  <si>
    <t>Ir</t>
  </si>
  <si>
    <t>Ir percentage ZZ</t>
  </si>
  <si>
    <t>Signal over RSF (use Ir 4d 5/2 + 3/2)</t>
  </si>
  <si>
    <t>Percentage</t>
  </si>
  <si>
    <t>Signal over RSF (use Ir 3d 5/2 )</t>
  </si>
  <si>
    <r>
      <t>C</t>
    </r>
    <r>
      <rPr>
        <sz val="8.25"/>
        <color rgb="FF333333"/>
        <rFont val="&amp;quot"/>
      </rPr>
      <t>27</t>
    </r>
    <r>
      <rPr>
        <sz val="11"/>
        <color rgb="FF333333"/>
        <rFont val="Arial"/>
        <family val="2"/>
      </rPr>
      <t>H</t>
    </r>
    <r>
      <rPr>
        <sz val="8.25"/>
        <color rgb="FF333333"/>
        <rFont val="&amp;quot"/>
      </rPr>
      <t>23</t>
    </r>
    <r>
      <rPr>
        <sz val="11"/>
        <color rgb="FF333333"/>
        <rFont val="Arial"/>
        <family val="2"/>
      </rPr>
      <t>IrN</t>
    </r>
    <r>
      <rPr>
        <sz val="8.25"/>
        <color rgb="FF333333"/>
        <rFont val="&amp;quot"/>
      </rPr>
      <t>2</t>
    </r>
    <r>
      <rPr>
        <sz val="11"/>
        <color rgb="FF333333"/>
        <rFont val="Arial"/>
        <family val="2"/>
      </rPr>
      <t>O</t>
    </r>
    <r>
      <rPr>
        <sz val="8.25"/>
        <color rgb="FF333333"/>
        <rFont val="&amp;quot"/>
      </rPr>
      <t>2</t>
    </r>
  </si>
  <si>
    <t>Ir(ppy)2acac</t>
  </si>
  <si>
    <t>C / N</t>
  </si>
  <si>
    <t>O / N</t>
  </si>
  <si>
    <t>Ir / C</t>
  </si>
  <si>
    <t>Expected</t>
  </si>
  <si>
    <t>AVG</t>
  </si>
  <si>
    <t>RSFs</t>
  </si>
  <si>
    <t xml:space="preserve">AA </t>
  </si>
  <si>
    <t>Signal over RSF</t>
  </si>
  <si>
    <t>C/O</t>
  </si>
  <si>
    <t>Iragnox 1010</t>
  </si>
  <si>
    <r>
      <t>C</t>
    </r>
    <r>
      <rPr>
        <sz val="8.25"/>
        <color rgb="FF000000"/>
        <rFont val="&amp;quot"/>
      </rPr>
      <t>73</t>
    </r>
    <r>
      <rPr>
        <sz val="12"/>
        <color rgb="FF000000"/>
        <rFont val="Arial"/>
        <family val="2"/>
      </rPr>
      <t>H</t>
    </r>
    <r>
      <rPr>
        <sz val="8.25"/>
        <color rgb="FF000000"/>
        <rFont val="&amp;quot"/>
      </rPr>
      <t>108</t>
    </r>
    <r>
      <rPr>
        <sz val="12"/>
        <color rgb="FF000000"/>
        <rFont val="Arial"/>
        <family val="2"/>
      </rPr>
      <t>O</t>
    </r>
    <r>
      <rPr>
        <sz val="8.25"/>
        <color rgb="FF000000"/>
        <rFont val="&amp;quot"/>
      </rPr>
      <t>12</t>
    </r>
  </si>
  <si>
    <t>Average</t>
  </si>
  <si>
    <t>David</t>
  </si>
  <si>
    <t>Corrected</t>
  </si>
  <si>
    <t>Signal over RSF (Ir 4s corrected)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</si>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</sst>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8.25"/>
      <color rgb="FF333333"/>
      <name val="&amp;quot"/>
    </font>
    <font>
      <sz val="12"/>
      <color rgb="FF000000"/>
      <name val="Arial"/>
      <family val="2"/>
    </font>
    <font>
      <sz val="8.25"/>
      <color rgb="FF000000"/>
      <name val="&amp;quot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165" fontId="0" fillId="0" borderId="0" xfId="0" applyNumberFormat="1"/>
    <xf numFmtId="0" fontId="4" fillId="0" borderId="0" xfId="0" applyFont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ZZ - raw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21982135953942E-2"/>
          <c:y val="0.11714776632302407"/>
          <c:w val="0.73801705019430708"/>
          <c:h val="0.79282382227994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'Intensity data'!$H$11</c:f>
              <c:strCache>
                <c:ptCount val="1"/>
                <c:pt idx="0">
                  <c:v>C 1s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data'!$H$13:$H$40</c:f>
              <c:numCache>
                <c:formatCode>General</c:formatCode>
                <c:ptCount val="28"/>
                <c:pt idx="0">
                  <c:v>15.2</c:v>
                </c:pt>
                <c:pt idx="3">
                  <c:v>21.2</c:v>
                </c:pt>
                <c:pt idx="6">
                  <c:v>27.9</c:v>
                </c:pt>
                <c:pt idx="9">
                  <c:v>39.9</c:v>
                </c:pt>
                <c:pt idx="12">
                  <c:v>58.4</c:v>
                </c:pt>
                <c:pt idx="15">
                  <c:v>18</c:v>
                </c:pt>
                <c:pt idx="18">
                  <c:v>19.399999999999999</c:v>
                </c:pt>
                <c:pt idx="21">
                  <c:v>24.4</c:v>
                </c:pt>
                <c:pt idx="24">
                  <c:v>33.200000000000003</c:v>
                </c:pt>
                <c:pt idx="27">
                  <c:v>48.9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76-465E-9A51-F18B1AC58E8E}"/>
            </c:ext>
          </c:extLst>
        </c:ser>
        <c:ser>
          <c:idx val="1"/>
          <c:order val="1"/>
          <c:tx>
            <c:strRef>
              <c:f>'Intensity data'!$I$11</c:f>
              <c:strCache>
                <c:ptCount val="1"/>
                <c:pt idx="0">
                  <c:v>Ir 4d 5/2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data'!$I$13:$I$40</c:f>
              <c:numCache>
                <c:formatCode>General</c:formatCode>
                <c:ptCount val="28"/>
                <c:pt idx="0">
                  <c:v>7.28</c:v>
                </c:pt>
                <c:pt idx="3">
                  <c:v>12</c:v>
                </c:pt>
                <c:pt idx="6">
                  <c:v>15.5</c:v>
                </c:pt>
                <c:pt idx="9">
                  <c:v>21.6</c:v>
                </c:pt>
                <c:pt idx="12">
                  <c:v>33.299999999999997</c:v>
                </c:pt>
                <c:pt idx="15">
                  <c:v>9.3000000000000007</c:v>
                </c:pt>
                <c:pt idx="18">
                  <c:v>10.5</c:v>
                </c:pt>
                <c:pt idx="21">
                  <c:v>13.5</c:v>
                </c:pt>
                <c:pt idx="24">
                  <c:v>19.8</c:v>
                </c:pt>
                <c:pt idx="27">
                  <c:v>27.1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76-465E-9A51-F18B1AC58E8E}"/>
            </c:ext>
          </c:extLst>
        </c:ser>
        <c:ser>
          <c:idx val="2"/>
          <c:order val="2"/>
          <c:tx>
            <c:strRef>
              <c:f>'Intensity data'!$K$11</c:f>
              <c:strCache>
                <c:ptCount val="1"/>
                <c:pt idx="0">
                  <c:v>N 1s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data'!$K$13:$K$40</c:f>
              <c:numCache>
                <c:formatCode>General</c:formatCode>
                <c:ptCount val="28"/>
                <c:pt idx="0">
                  <c:v>2.1800000000000002</c:v>
                </c:pt>
                <c:pt idx="3">
                  <c:v>3.5640000000000001</c:v>
                </c:pt>
                <c:pt idx="6">
                  <c:v>4.18</c:v>
                </c:pt>
                <c:pt idx="9">
                  <c:v>6.41</c:v>
                </c:pt>
                <c:pt idx="12">
                  <c:v>7.58</c:v>
                </c:pt>
                <c:pt idx="15">
                  <c:v>2.73</c:v>
                </c:pt>
                <c:pt idx="18">
                  <c:v>3.0750000000000002</c:v>
                </c:pt>
                <c:pt idx="21">
                  <c:v>3.4980000000000002</c:v>
                </c:pt>
                <c:pt idx="24">
                  <c:v>5.6520000000000001</c:v>
                </c:pt>
                <c:pt idx="27">
                  <c:v>6.4109999999999996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B76-465E-9A51-F18B1AC58E8E}"/>
            </c:ext>
          </c:extLst>
        </c:ser>
        <c:ser>
          <c:idx val="3"/>
          <c:order val="3"/>
          <c:tx>
            <c:strRef>
              <c:f>'Intensity data'!$L$11</c:f>
              <c:strCache>
                <c:ptCount val="1"/>
                <c:pt idx="0">
                  <c:v>Ir 4p 3/2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data'!$L$13:$L$40</c:f>
              <c:numCache>
                <c:formatCode>General</c:formatCode>
                <c:ptCount val="28"/>
                <c:pt idx="0">
                  <c:v>28.8</c:v>
                </c:pt>
                <c:pt idx="3">
                  <c:v>35.1</c:v>
                </c:pt>
                <c:pt idx="6">
                  <c:v>42.7</c:v>
                </c:pt>
                <c:pt idx="9">
                  <c:v>53.8</c:v>
                </c:pt>
                <c:pt idx="12">
                  <c:v>67.7</c:v>
                </c:pt>
                <c:pt idx="15">
                  <c:v>30.4</c:v>
                </c:pt>
                <c:pt idx="18">
                  <c:v>33</c:v>
                </c:pt>
                <c:pt idx="21">
                  <c:v>40.299999999999997</c:v>
                </c:pt>
                <c:pt idx="24">
                  <c:v>50.5</c:v>
                </c:pt>
                <c:pt idx="27">
                  <c:v>61.4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B76-465E-9A51-F18B1AC58E8E}"/>
            </c:ext>
          </c:extLst>
        </c:ser>
        <c:ser>
          <c:idx val="4"/>
          <c:order val="4"/>
          <c:tx>
            <c:strRef>
              <c:f>'Intensity data'!$M$11</c:f>
              <c:strCache>
                <c:ptCount val="1"/>
                <c:pt idx="0">
                  <c:v>O 1s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data'!$M$13:$M$41</c:f>
              <c:numCache>
                <c:formatCode>General</c:formatCode>
                <c:ptCount val="29"/>
                <c:pt idx="0">
                  <c:v>4.92</c:v>
                </c:pt>
                <c:pt idx="3">
                  <c:v>6.468</c:v>
                </c:pt>
                <c:pt idx="6">
                  <c:v>9.5090000000000003</c:v>
                </c:pt>
                <c:pt idx="9">
                  <c:v>12.3</c:v>
                </c:pt>
                <c:pt idx="12">
                  <c:v>18.600000000000001</c:v>
                </c:pt>
                <c:pt idx="15">
                  <c:v>5.56</c:v>
                </c:pt>
                <c:pt idx="18">
                  <c:v>5.8120000000000003</c:v>
                </c:pt>
                <c:pt idx="21">
                  <c:v>6.6210000000000004</c:v>
                </c:pt>
                <c:pt idx="24">
                  <c:v>10.4</c:v>
                </c:pt>
                <c:pt idx="27">
                  <c:v>16.399999999999999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B76-465E-9A51-F18B1AC58E8E}"/>
            </c:ext>
          </c:extLst>
        </c:ser>
        <c:ser>
          <c:idx val="5"/>
          <c:order val="5"/>
          <c:tx>
            <c:strRef>
              <c:f>'Intensity data'!$O$11</c:f>
              <c:strCache>
                <c:ptCount val="1"/>
                <c:pt idx="0">
                  <c:v>Ir 4s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data'!$O$13:$O$44</c:f>
              <c:numCache>
                <c:formatCode>General</c:formatCode>
                <c:ptCount val="32"/>
                <c:pt idx="0">
                  <c:v>12.2</c:v>
                </c:pt>
                <c:pt idx="3">
                  <c:v>14.2</c:v>
                </c:pt>
                <c:pt idx="6">
                  <c:v>15.8</c:v>
                </c:pt>
                <c:pt idx="9">
                  <c:v>20.3</c:v>
                </c:pt>
                <c:pt idx="12">
                  <c:v>25.4</c:v>
                </c:pt>
                <c:pt idx="15">
                  <c:v>13.9</c:v>
                </c:pt>
                <c:pt idx="18">
                  <c:v>12.9</c:v>
                </c:pt>
                <c:pt idx="21">
                  <c:v>15</c:v>
                </c:pt>
                <c:pt idx="24">
                  <c:v>16.7</c:v>
                </c:pt>
                <c:pt idx="27">
                  <c:v>21.5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B76-465E-9A51-F18B1AC58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35872"/>
        <c:axId val="560226032"/>
      </c:scatterChart>
      <c:valAx>
        <c:axId val="560235872"/>
        <c:scaling>
          <c:orientation val="minMax"/>
          <c:max val="10000"/>
          <c:min val="60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photon energy (eV)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60226032"/>
        <c:crosses val="autoZero"/>
        <c:crossBetween val="midCat"/>
      </c:valAx>
      <c:valAx>
        <c:axId val="5602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3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 nm overlayer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'Intensity data'!$V$52</c:f>
              <c:strCache>
                <c:ptCount val="1"/>
                <c:pt idx="0">
                  <c:v>C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data'!$V$53:$V$63</c:f>
              <c:numCache>
                <c:formatCode>General</c:formatCode>
                <c:ptCount val="11"/>
                <c:pt idx="2">
                  <c:v>18.598530231129331</c:v>
                </c:pt>
                <c:pt idx="3">
                  <c:v>23.620314102049058</c:v>
                </c:pt>
                <c:pt idx="5">
                  <c:v>35.025160134144741</c:v>
                </c:pt>
                <c:pt idx="7">
                  <c:v>49.510714865080374</c:v>
                </c:pt>
                <c:pt idx="9">
                  <c:v>80.328786275116272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94-4644-B18C-B59F598B0B08}"/>
            </c:ext>
          </c:extLst>
        </c:ser>
        <c:ser>
          <c:idx val="1"/>
          <c:order val="1"/>
          <c:tx>
            <c:strRef>
              <c:f>'Intensity data'!$W$52</c:f>
              <c:strCache>
                <c:ptCount val="1"/>
                <c:pt idx="0">
                  <c:v>Ir 4d 5/2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data'!$W$53:$W$62</c:f>
              <c:numCache>
                <c:formatCode>General</c:formatCode>
                <c:ptCount val="10"/>
                <c:pt idx="2">
                  <c:v>1.0849142634825444</c:v>
                </c:pt>
                <c:pt idx="3">
                  <c:v>1.4377582496899426</c:v>
                </c:pt>
                <c:pt idx="5">
                  <c:v>1.9274852275079652</c:v>
                </c:pt>
                <c:pt idx="7">
                  <c:v>2.8418706290270346</c:v>
                </c:pt>
                <c:pt idx="9">
                  <c:v>3.303461920781408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94-4644-B18C-B59F598B0B08}"/>
            </c:ext>
          </c:extLst>
        </c:ser>
        <c:ser>
          <c:idx val="2"/>
          <c:order val="2"/>
          <c:tx>
            <c:strRef>
              <c:f>'Intensity data'!$Y$52</c:f>
              <c:strCache>
                <c:ptCount val="1"/>
                <c:pt idx="0">
                  <c:v>N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data'!$Y$53:$Y$62</c:f>
              <c:numCache>
                <c:formatCode>General</c:formatCode>
                <c:ptCount val="10"/>
                <c:pt idx="2">
                  <c:v>0.44282214836022221</c:v>
                </c:pt>
                <c:pt idx="3">
                  <c:v>0.40051836955648407</c:v>
                </c:pt>
                <c:pt idx="5">
                  <c:v>0.52868166240218473</c:v>
                </c:pt>
                <c:pt idx="7">
                  <c:v>0.32193065719446873</c:v>
                </c:pt>
                <c:pt idx="9">
                  <c:v>1.4378377424983828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94-4644-B18C-B59F598B0B08}"/>
            </c:ext>
          </c:extLst>
        </c:ser>
        <c:ser>
          <c:idx val="3"/>
          <c:order val="3"/>
          <c:tx>
            <c:strRef>
              <c:f>'Intensity data'!$Z$52</c:f>
              <c:strCache>
                <c:ptCount val="1"/>
                <c:pt idx="0">
                  <c:v>Ir 4p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data'!$Z$53:$Z$63</c:f>
              <c:numCache>
                <c:formatCode>General</c:formatCode>
                <c:ptCount val="11"/>
                <c:pt idx="2">
                  <c:v>4.616420896655316</c:v>
                </c:pt>
                <c:pt idx="3">
                  <c:v>3.9127563795133442</c:v>
                </c:pt>
                <c:pt idx="5">
                  <c:v>4.8021917668198455</c:v>
                </c:pt>
                <c:pt idx="7">
                  <c:v>4.906667257929489</c:v>
                </c:pt>
                <c:pt idx="9">
                  <c:v>5.5968725348490773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94-4644-B18C-B59F598B0B08}"/>
            </c:ext>
          </c:extLst>
        </c:ser>
        <c:ser>
          <c:idx val="4"/>
          <c:order val="4"/>
          <c:tx>
            <c:strRef>
              <c:f>'Intensity data'!$AA$52</c:f>
              <c:strCache>
                <c:ptCount val="1"/>
                <c:pt idx="0">
                  <c:v>O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data'!$AA$53:$AA$63</c:f>
              <c:numCache>
                <c:formatCode>General</c:formatCode>
                <c:ptCount val="11"/>
                <c:pt idx="2">
                  <c:v>9.4542528674907427</c:v>
                </c:pt>
                <c:pt idx="3">
                  <c:v>13.864097407724447</c:v>
                </c:pt>
                <c:pt idx="5">
                  <c:v>19.384994288080112</c:v>
                </c:pt>
                <c:pt idx="7">
                  <c:v>28.751738004609447</c:v>
                </c:pt>
                <c:pt idx="9">
                  <c:v>43.84810966792589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94-4644-B18C-B59F598B0B08}"/>
            </c:ext>
          </c:extLst>
        </c:ser>
        <c:ser>
          <c:idx val="5"/>
          <c:order val="5"/>
          <c:tx>
            <c:strRef>
              <c:f>'Intensity data'!$AC$52</c:f>
              <c:strCache>
                <c:ptCount val="1"/>
                <c:pt idx="0">
                  <c:v>Ir 4s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data'!$AC$53:$AC$63</c:f>
              <c:numCache>
                <c:formatCode>General</c:formatCode>
                <c:ptCount val="11"/>
                <c:pt idx="2">
                  <c:v>1.4834541970067443</c:v>
                </c:pt>
                <c:pt idx="3">
                  <c:v>0.88319435338096486</c:v>
                </c:pt>
                <c:pt idx="5">
                  <c:v>1.2005479417049614</c:v>
                </c:pt>
                <c:pt idx="7">
                  <c:v>0.5106486286532953</c:v>
                </c:pt>
                <c:pt idx="9">
                  <c:v>0.77239217572227192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94-4644-B18C-B59F598B0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490528"/>
        <c:axId val="581487576"/>
      </c:scatterChart>
      <c:valAx>
        <c:axId val="581490528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87576"/>
        <c:crosses val="autoZero"/>
        <c:crossBetween val="midCat"/>
      </c:valAx>
      <c:valAx>
        <c:axId val="58148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9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 nm overlayer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'Intensity data'!$W$52</c:f>
              <c:strCache>
                <c:ptCount val="1"/>
                <c:pt idx="0">
                  <c:v>Ir 4d 5/2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data'!$W$53:$W$62</c:f>
              <c:numCache>
                <c:formatCode>General</c:formatCode>
                <c:ptCount val="10"/>
                <c:pt idx="2">
                  <c:v>1.0849142634825444</c:v>
                </c:pt>
                <c:pt idx="3">
                  <c:v>1.4377582496899426</c:v>
                </c:pt>
                <c:pt idx="5">
                  <c:v>1.9274852275079652</c:v>
                </c:pt>
                <c:pt idx="7">
                  <c:v>2.8418706290270346</c:v>
                </c:pt>
                <c:pt idx="9">
                  <c:v>3.303461920781408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AA-4543-B99E-0D4A372351A3}"/>
            </c:ext>
          </c:extLst>
        </c:ser>
        <c:ser>
          <c:idx val="2"/>
          <c:order val="1"/>
          <c:tx>
            <c:strRef>
              <c:f>'Intensity data'!$Y$52</c:f>
              <c:strCache>
                <c:ptCount val="1"/>
                <c:pt idx="0">
                  <c:v>N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data'!$Y$53:$Y$62</c:f>
              <c:numCache>
                <c:formatCode>General</c:formatCode>
                <c:ptCount val="10"/>
                <c:pt idx="2">
                  <c:v>0.44282214836022221</c:v>
                </c:pt>
                <c:pt idx="3">
                  <c:v>0.40051836955648407</c:v>
                </c:pt>
                <c:pt idx="5">
                  <c:v>0.52868166240218473</c:v>
                </c:pt>
                <c:pt idx="7">
                  <c:v>0.32193065719446873</c:v>
                </c:pt>
                <c:pt idx="9">
                  <c:v>1.4378377424983828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AA-4543-B99E-0D4A372351A3}"/>
            </c:ext>
          </c:extLst>
        </c:ser>
        <c:ser>
          <c:idx val="3"/>
          <c:order val="2"/>
          <c:tx>
            <c:strRef>
              <c:f>'Intensity data'!$Z$52</c:f>
              <c:strCache>
                <c:ptCount val="1"/>
                <c:pt idx="0">
                  <c:v>Ir 4p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data'!$Z$53:$Z$63</c:f>
              <c:numCache>
                <c:formatCode>General</c:formatCode>
                <c:ptCount val="11"/>
                <c:pt idx="2">
                  <c:v>4.616420896655316</c:v>
                </c:pt>
                <c:pt idx="3">
                  <c:v>3.9127563795133442</c:v>
                </c:pt>
                <c:pt idx="5">
                  <c:v>4.8021917668198455</c:v>
                </c:pt>
                <c:pt idx="7">
                  <c:v>4.906667257929489</c:v>
                </c:pt>
                <c:pt idx="9">
                  <c:v>5.5968725348490773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AA-4543-B99E-0D4A372351A3}"/>
            </c:ext>
          </c:extLst>
        </c:ser>
        <c:ser>
          <c:idx val="5"/>
          <c:order val="3"/>
          <c:tx>
            <c:strRef>
              <c:f>'Intensity data'!$AC$52</c:f>
              <c:strCache>
                <c:ptCount val="1"/>
                <c:pt idx="0">
                  <c:v>Ir 4s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data'!$AC$53:$AC$63</c:f>
              <c:numCache>
                <c:formatCode>General</c:formatCode>
                <c:ptCount val="11"/>
                <c:pt idx="2">
                  <c:v>1.4834541970067443</c:v>
                </c:pt>
                <c:pt idx="3">
                  <c:v>0.88319435338096486</c:v>
                </c:pt>
                <c:pt idx="5">
                  <c:v>1.2005479417049614</c:v>
                </c:pt>
                <c:pt idx="7">
                  <c:v>0.5106486286532953</c:v>
                </c:pt>
                <c:pt idx="9">
                  <c:v>0.77239217572227192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AA-4543-B99E-0D4A37235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490528"/>
        <c:axId val="581487576"/>
      </c:scatterChart>
      <c:valAx>
        <c:axId val="581490528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87576"/>
        <c:crosses val="autoZero"/>
        <c:crossBetween val="midCat"/>
      </c:valAx>
      <c:valAx>
        <c:axId val="58148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9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 nm overlayer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'Intensity data'!$AD$52</c:f>
              <c:strCache>
                <c:ptCount val="1"/>
                <c:pt idx="0">
                  <c:v>Ir 3d 5/2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data'!$AD$53:$AD$63</c:f>
              <c:numCache>
                <c:formatCode>General</c:formatCode>
                <c:ptCount val="11"/>
                <c:pt idx="1">
                  <c:v>6.9100312629552745</c:v>
                </c:pt>
                <c:pt idx="4">
                  <c:v>6.1209294891441672</c:v>
                </c:pt>
                <c:pt idx="6">
                  <c:v>8.3303896634436523</c:v>
                </c:pt>
                <c:pt idx="8">
                  <c:v>8.7917727734147491</c:v>
                </c:pt>
                <c:pt idx="10">
                  <c:v>9.4702180280954185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FA-41C0-B80F-A28B6D736393}"/>
            </c:ext>
          </c:extLst>
        </c:ser>
        <c:ser>
          <c:idx val="3"/>
          <c:order val="1"/>
          <c:tx>
            <c:strRef>
              <c:f>'Intensity data'!$AH$52</c:f>
              <c:strCache>
                <c:ptCount val="1"/>
                <c:pt idx="0">
                  <c:v>Ir 3s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data'!$AH$53:$AH$63</c:f>
              <c:numCache>
                <c:formatCode>General</c:formatCode>
                <c:ptCount val="11"/>
                <c:pt idx="1">
                  <c:v>2.4694155610561168</c:v>
                </c:pt>
                <c:pt idx="4">
                  <c:v>2.2979598764705065</c:v>
                </c:pt>
                <c:pt idx="6">
                  <c:v>2.5169359143559698</c:v>
                </c:pt>
                <c:pt idx="8">
                  <c:v>2.6889730556986602</c:v>
                </c:pt>
                <c:pt idx="10">
                  <c:v>1.5258919073401822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FA-41C0-B80F-A28B6D736393}"/>
            </c:ext>
          </c:extLst>
        </c:ser>
        <c:ser>
          <c:idx val="4"/>
          <c:order val="2"/>
          <c:tx>
            <c:strRef>
              <c:f>'Intensity data'!$AF$52</c:f>
              <c:strCache>
                <c:ptCount val="1"/>
                <c:pt idx="0">
                  <c:v>Ir 3p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'Intensity data'!$B$53:$B$63</c:f>
              <c:numCache>
                <c:formatCode>General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7000</c:v>
                </c:pt>
                <c:pt idx="8">
                  <c:v>7000</c:v>
                </c:pt>
                <c:pt idx="9">
                  <c:v>6000</c:v>
                </c:pt>
                <c:pt idx="10">
                  <c:v>6000</c:v>
                </c:pt>
              </c:numCache>
            </c:numRef>
          </c:xVal>
          <c:yVal>
            <c:numRef>
              <c:f>'Intensity data'!$AF$53:$AF$63</c:f>
              <c:numCache>
                <c:formatCode>General</c:formatCode>
                <c:ptCount val="11"/>
                <c:pt idx="1">
                  <c:v>9.6502160741271936</c:v>
                </c:pt>
                <c:pt idx="4">
                  <c:v>10.654177609090528</c:v>
                </c:pt>
                <c:pt idx="6">
                  <c:v>11.359622268332252</c:v>
                </c:pt>
                <c:pt idx="8">
                  <c:v>8.6748609014278522</c:v>
                </c:pt>
                <c:pt idx="10">
                  <c:v>6.6243085183736481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FA-41C0-B80F-A28B6D736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490528"/>
        <c:axId val="581487576"/>
      </c:scatterChart>
      <c:valAx>
        <c:axId val="581490528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87576"/>
        <c:crosses val="autoZero"/>
        <c:crossBetween val="midCat"/>
      </c:valAx>
      <c:valAx>
        <c:axId val="58148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9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 nm overlayer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'Intensity data'!$V$66</c:f>
              <c:strCache>
                <c:ptCount val="1"/>
                <c:pt idx="0">
                  <c:v>C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data'!$B$67:$B$81</c:f>
              <c:numCache>
                <c:formatCode>General</c:formatCode>
                <c:ptCount val="1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'Intensity data'!$V$67:$V$81</c:f>
              <c:numCache>
                <c:formatCode>General</c:formatCode>
                <c:ptCount val="15"/>
                <c:pt idx="1">
                  <c:v>18.584405392864848</c:v>
                </c:pt>
                <c:pt idx="4">
                  <c:v>22.464930207516879</c:v>
                </c:pt>
                <c:pt idx="7">
                  <c:v>35.093283639526888</c:v>
                </c:pt>
                <c:pt idx="10">
                  <c:v>51.130049480372215</c:v>
                </c:pt>
                <c:pt idx="13">
                  <c:v>81.413004292408118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6F-4F88-B576-8B95B77F48DE}"/>
            </c:ext>
          </c:extLst>
        </c:ser>
        <c:ser>
          <c:idx val="3"/>
          <c:order val="1"/>
          <c:tx>
            <c:strRef>
              <c:f>'Intensity data'!$Z$66</c:f>
              <c:strCache>
                <c:ptCount val="1"/>
                <c:pt idx="0">
                  <c:v>Ir 4p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data'!$B$67:$B$81</c:f>
              <c:numCache>
                <c:formatCode>General</c:formatCode>
                <c:ptCount val="1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'Intensity data'!$Z$67:$Z$81</c:f>
              <c:numCache>
                <c:formatCode>General</c:formatCode>
                <c:ptCount val="15"/>
                <c:pt idx="1">
                  <c:v>0.96816962226301895</c:v>
                </c:pt>
                <c:pt idx="4">
                  <c:v>1.2919745269559064</c:v>
                </c:pt>
                <c:pt idx="7">
                  <c:v>1.2206359526791963</c:v>
                </c:pt>
                <c:pt idx="10">
                  <c:v>0.97124766480183033</c:v>
                </c:pt>
                <c:pt idx="13">
                  <c:v>0.73366370147228255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6F-4F88-B576-8B95B77F48DE}"/>
            </c:ext>
          </c:extLst>
        </c:ser>
        <c:ser>
          <c:idx val="4"/>
          <c:order val="2"/>
          <c:tx>
            <c:strRef>
              <c:f>'Intensity data'!$AA$66</c:f>
              <c:strCache>
                <c:ptCount val="1"/>
                <c:pt idx="0">
                  <c:v>O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'Intensity data'!$B$67:$B$81</c:f>
              <c:numCache>
                <c:formatCode>General</c:formatCode>
                <c:ptCount val="1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'Intensity data'!$AA$67:$AA$81</c:f>
              <c:numCache>
                <c:formatCode>General</c:formatCode>
                <c:ptCount val="15"/>
                <c:pt idx="1">
                  <c:v>11.039359371090976</c:v>
                </c:pt>
                <c:pt idx="4">
                  <c:v>13.49824132640499</c:v>
                </c:pt>
                <c:pt idx="7">
                  <c:v>20.598231701461433</c:v>
                </c:pt>
                <c:pt idx="10">
                  <c:v>29.695618257159413</c:v>
                </c:pt>
                <c:pt idx="13">
                  <c:v>48.51647058123158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6F-4F88-B576-8B95B77F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490528"/>
        <c:axId val="581487576"/>
      </c:scatterChart>
      <c:valAx>
        <c:axId val="581490528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87576"/>
        <c:crosses val="autoZero"/>
        <c:crossBetween val="midCat"/>
      </c:valAx>
      <c:valAx>
        <c:axId val="58148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9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 nm overlayer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'Intensity data'!$Z$66</c:f>
              <c:strCache>
                <c:ptCount val="1"/>
                <c:pt idx="0">
                  <c:v>Ir 4p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data'!$B$67:$B$81</c:f>
              <c:numCache>
                <c:formatCode>General</c:formatCode>
                <c:ptCount val="1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'Intensity data'!$Z$67:$Z$81</c:f>
              <c:numCache>
                <c:formatCode>General</c:formatCode>
                <c:ptCount val="15"/>
                <c:pt idx="1">
                  <c:v>0.96816962226301895</c:v>
                </c:pt>
                <c:pt idx="4">
                  <c:v>1.2919745269559064</c:v>
                </c:pt>
                <c:pt idx="7">
                  <c:v>1.2206359526791963</c:v>
                </c:pt>
                <c:pt idx="10">
                  <c:v>0.97124766480183033</c:v>
                </c:pt>
                <c:pt idx="13">
                  <c:v>0.73366370147228255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8C-4DF7-A43B-472D42E6A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490528"/>
        <c:axId val="581487576"/>
      </c:scatterChart>
      <c:valAx>
        <c:axId val="581490528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87576"/>
        <c:crosses val="autoZero"/>
        <c:crossBetween val="midCat"/>
      </c:valAx>
      <c:valAx>
        <c:axId val="58148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9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 nm overlayer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'Intensity data'!$AD$66</c:f>
              <c:strCache>
                <c:ptCount val="1"/>
                <c:pt idx="0">
                  <c:v>Ir 3d 5/2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data'!$B$67:$B$81</c:f>
              <c:numCache>
                <c:formatCode>General</c:formatCode>
                <c:ptCount val="1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'Intensity data'!$AD$67:$AD$81</c:f>
              <c:numCache>
                <c:formatCode>General</c:formatCode>
                <c:ptCount val="15"/>
                <c:pt idx="2">
                  <c:v>2.1444751934450714</c:v>
                </c:pt>
                <c:pt idx="5">
                  <c:v>1.98162958216842</c:v>
                </c:pt>
                <c:pt idx="8">
                  <c:v>1.3577346856278414</c:v>
                </c:pt>
                <c:pt idx="11">
                  <c:v>1.199222642971453</c:v>
                </c:pt>
                <c:pt idx="14">
                  <c:v>0.89975109943386522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AF-447E-9E33-AE397FED2EE6}"/>
            </c:ext>
          </c:extLst>
        </c:ser>
        <c:ser>
          <c:idx val="4"/>
          <c:order val="1"/>
          <c:tx>
            <c:strRef>
              <c:f>'Intensity data'!$AF$66</c:f>
              <c:strCache>
                <c:ptCount val="1"/>
                <c:pt idx="0">
                  <c:v>Ir 3p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'Intensity data'!$B$67:$B$81</c:f>
              <c:numCache>
                <c:formatCode>General</c:formatCode>
                <c:ptCount val="1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</c:numCache>
            </c:numRef>
          </c:xVal>
          <c:yVal>
            <c:numRef>
              <c:f>'Intensity data'!$AF$67:$AF$81</c:f>
              <c:numCache>
                <c:formatCode>General</c:formatCode>
                <c:ptCount val="15"/>
                <c:pt idx="2">
                  <c:v>3.0730108442151018</c:v>
                </c:pt>
                <c:pt idx="5">
                  <c:v>3.0890108192625374</c:v>
                </c:pt>
                <c:pt idx="8">
                  <c:v>3.0658525159338348</c:v>
                </c:pt>
                <c:pt idx="11">
                  <c:v>1.9803676672923072</c:v>
                </c:pt>
                <c:pt idx="14">
                  <c:v>0.5638440223118889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AF-447E-9E33-AE397FED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490528"/>
        <c:axId val="581487576"/>
      </c:scatterChart>
      <c:valAx>
        <c:axId val="581490528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87576"/>
        <c:crosses val="autoZero"/>
        <c:crossBetween val="midCat"/>
      </c:valAx>
      <c:valAx>
        <c:axId val="58148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49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ZZ - raw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46788337504326E-2"/>
          <c:y val="0.14210727969348658"/>
          <c:w val="0.73479224399275667"/>
          <c:h val="0.70387636890216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'Intensity data'!$R$11</c:f>
              <c:strCache>
                <c:ptCount val="1"/>
                <c:pt idx="0">
                  <c:v>Ir 3p 3/2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data'!$R$14:$R$41</c:f>
              <c:numCache>
                <c:formatCode>General</c:formatCode>
                <c:ptCount val="28"/>
                <c:pt idx="0">
                  <c:v>72.7</c:v>
                </c:pt>
                <c:pt idx="3">
                  <c:v>100.2</c:v>
                </c:pt>
                <c:pt idx="6">
                  <c:v>120.7</c:v>
                </c:pt>
                <c:pt idx="9">
                  <c:v>146</c:v>
                </c:pt>
                <c:pt idx="12">
                  <c:v>176.6</c:v>
                </c:pt>
                <c:pt idx="15">
                  <c:v>89.2</c:v>
                </c:pt>
                <c:pt idx="18">
                  <c:v>97.1</c:v>
                </c:pt>
                <c:pt idx="21">
                  <c:v>114.3</c:v>
                </c:pt>
                <c:pt idx="24">
                  <c:v>140.19999999999999</c:v>
                </c:pt>
                <c:pt idx="27">
                  <c:v>169.5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ED-441E-AB5D-76B5655F9B26}"/>
            </c:ext>
          </c:extLst>
        </c:ser>
        <c:ser>
          <c:idx val="3"/>
          <c:order val="1"/>
          <c:tx>
            <c:strRef>
              <c:f>'Intensity data'!$P$11</c:f>
              <c:strCache>
                <c:ptCount val="1"/>
                <c:pt idx="0">
                  <c:v>Ir 3d 5/2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data'!$P$14:$P$41</c:f>
              <c:numCache>
                <c:formatCode>General</c:formatCode>
                <c:ptCount val="28"/>
                <c:pt idx="0">
                  <c:v>38.9</c:v>
                </c:pt>
                <c:pt idx="3">
                  <c:v>54.6</c:v>
                </c:pt>
                <c:pt idx="6">
                  <c:v>75</c:v>
                </c:pt>
                <c:pt idx="9">
                  <c:v>121.7</c:v>
                </c:pt>
                <c:pt idx="12">
                  <c:v>175.7</c:v>
                </c:pt>
                <c:pt idx="15">
                  <c:v>46.2</c:v>
                </c:pt>
                <c:pt idx="18">
                  <c:v>50.4</c:v>
                </c:pt>
                <c:pt idx="21">
                  <c:v>67.900000000000006</c:v>
                </c:pt>
                <c:pt idx="24">
                  <c:v>98.3</c:v>
                </c:pt>
                <c:pt idx="27">
                  <c:v>148.80000000000001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ED-441E-AB5D-76B5655F9B26}"/>
            </c:ext>
          </c:extLst>
        </c:ser>
        <c:ser>
          <c:idx val="5"/>
          <c:order val="2"/>
          <c:tx>
            <c:strRef>
              <c:f>'Intensity data'!$T$11</c:f>
              <c:strCache>
                <c:ptCount val="1"/>
                <c:pt idx="0">
                  <c:v>Ir 3s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data'!$T$14:$T$43</c:f>
              <c:numCache>
                <c:formatCode>General</c:formatCode>
                <c:ptCount val="30"/>
                <c:pt idx="0">
                  <c:v>27.7</c:v>
                </c:pt>
                <c:pt idx="3">
                  <c:v>37.6</c:v>
                </c:pt>
                <c:pt idx="6">
                  <c:v>38.799999999999997</c:v>
                </c:pt>
                <c:pt idx="9">
                  <c:v>41.3</c:v>
                </c:pt>
                <c:pt idx="12">
                  <c:v>51.2</c:v>
                </c:pt>
                <c:pt idx="15">
                  <c:v>33.799999999999997</c:v>
                </c:pt>
                <c:pt idx="18">
                  <c:v>34.700000000000003</c:v>
                </c:pt>
                <c:pt idx="21">
                  <c:v>39.799999999999997</c:v>
                </c:pt>
                <c:pt idx="24">
                  <c:v>41.8</c:v>
                </c:pt>
                <c:pt idx="27">
                  <c:v>46.5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AED-441E-AB5D-76B5655F9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35872"/>
        <c:axId val="560226032"/>
      </c:scatterChart>
      <c:valAx>
        <c:axId val="560235872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phton energy (eV)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26032"/>
        <c:crosses val="autoZero"/>
        <c:crossBetween val="midCat"/>
      </c:valAx>
      <c:valAx>
        <c:axId val="5602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3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 reference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13648293963254"/>
          <c:y val="0.13467592592592595"/>
          <c:w val="0.67853487335668217"/>
          <c:h val="0.683850612423447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'Intensity data'!$H$44</c:f>
              <c:strCache>
                <c:ptCount val="1"/>
                <c:pt idx="0">
                  <c:v>Au 4f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data'!$H$45:$H$48</c:f>
              <c:numCache>
                <c:formatCode>General</c:formatCode>
                <c:ptCount val="4"/>
                <c:pt idx="0">
                  <c:v>4.968</c:v>
                </c:pt>
                <c:pt idx="1">
                  <c:v>7.52</c:v>
                </c:pt>
                <c:pt idx="2">
                  <c:v>12.5</c:v>
                </c:pt>
                <c:pt idx="3">
                  <c:v>20.7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6A-4533-BEFA-3A1495906FFC}"/>
            </c:ext>
          </c:extLst>
        </c:ser>
        <c:ser>
          <c:idx val="1"/>
          <c:order val="1"/>
          <c:tx>
            <c:strRef>
              <c:f>'Intensity data'!$I$44</c:f>
              <c:strCache>
                <c:ptCount val="1"/>
                <c:pt idx="0">
                  <c:v>Au 4d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data'!$I$45:$I$48</c:f>
              <c:numCache>
                <c:formatCode>General</c:formatCode>
                <c:ptCount val="4"/>
                <c:pt idx="0">
                  <c:v>62.7</c:v>
                </c:pt>
                <c:pt idx="1">
                  <c:v>81.5</c:v>
                </c:pt>
                <c:pt idx="2">
                  <c:v>117.4</c:v>
                </c:pt>
                <c:pt idx="3">
                  <c:v>166.6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6A-4533-BEFA-3A1495906FFC}"/>
            </c:ext>
          </c:extLst>
        </c:ser>
        <c:ser>
          <c:idx val="2"/>
          <c:order val="2"/>
          <c:tx>
            <c:strRef>
              <c:f>'Intensity data'!$J$44</c:f>
              <c:strCache>
                <c:ptCount val="1"/>
                <c:pt idx="0">
                  <c:v>Au 4p 3/2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data'!$J$45:$J$48</c:f>
              <c:numCache>
                <c:formatCode>General</c:formatCode>
                <c:ptCount val="4"/>
                <c:pt idx="0">
                  <c:v>74.400000000000006</c:v>
                </c:pt>
                <c:pt idx="1">
                  <c:v>82.9</c:v>
                </c:pt>
                <c:pt idx="2">
                  <c:v>100.7</c:v>
                </c:pt>
                <c:pt idx="3">
                  <c:v>124.2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6A-4533-BEFA-3A1495906FFC}"/>
            </c:ext>
          </c:extLst>
        </c:ser>
        <c:ser>
          <c:idx val="3"/>
          <c:order val="3"/>
          <c:tx>
            <c:strRef>
              <c:f>'Intensity data'!$L$44</c:f>
              <c:strCache>
                <c:ptCount val="1"/>
                <c:pt idx="0">
                  <c:v>Au 4s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data'!$L$45:$L$48</c:f>
              <c:numCache>
                <c:formatCode>General</c:formatCode>
                <c:ptCount val="4"/>
                <c:pt idx="0">
                  <c:v>27.8</c:v>
                </c:pt>
                <c:pt idx="1">
                  <c:v>29.8</c:v>
                </c:pt>
                <c:pt idx="2">
                  <c:v>33.799999999999997</c:v>
                </c:pt>
                <c:pt idx="3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6A-4533-BEFA-3A1495906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041248"/>
        <c:axId val="558036000"/>
      </c:scatterChart>
      <c:valAx>
        <c:axId val="558041248"/>
        <c:scaling>
          <c:orientation val="minMax"/>
          <c:max val="9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36000"/>
        <c:crosses val="autoZero"/>
        <c:crossBetween val="midCat"/>
      </c:valAx>
      <c:valAx>
        <c:axId val="5580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41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54937592040678"/>
          <c:y val="0.32080890930300376"/>
          <c:w val="0.16945062407959322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ZZ - normalized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21982135953942E-2"/>
          <c:y val="0.11714776632302407"/>
          <c:w val="0.73801705019430708"/>
          <c:h val="0.79282382227994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'Intensity data'!$V$11</c:f>
              <c:strCache>
                <c:ptCount val="1"/>
                <c:pt idx="0">
                  <c:v>C 1s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data'!$V$13:$V$40</c:f>
              <c:numCache>
                <c:formatCode>General</c:formatCode>
                <c:ptCount val="28"/>
                <c:pt idx="0">
                  <c:v>17.399095701016169</c:v>
                </c:pt>
                <c:pt idx="3">
                  <c:v>22.493753639892049</c:v>
                </c:pt>
                <c:pt idx="6">
                  <c:v>30.545671319077833</c:v>
                </c:pt>
                <c:pt idx="9">
                  <c:v>46.465496667480927</c:v>
                </c:pt>
                <c:pt idx="12">
                  <c:v>70.426849075357609</c:v>
                </c:pt>
                <c:pt idx="15">
                  <c:v>20.279472379412386</c:v>
                </c:pt>
                <c:pt idx="18">
                  <c:v>21.411452259407671</c:v>
                </c:pt>
                <c:pt idx="21">
                  <c:v>25.665059212542538</c:v>
                </c:pt>
                <c:pt idx="24">
                  <c:v>36.472841145007941</c:v>
                </c:pt>
                <c:pt idx="27">
                  <c:v>52.241541271170988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8F-42C3-A7E0-7D096AA9CE76}"/>
            </c:ext>
          </c:extLst>
        </c:ser>
        <c:ser>
          <c:idx val="1"/>
          <c:order val="1"/>
          <c:tx>
            <c:strRef>
              <c:f>'Intensity data'!$W$11</c:f>
              <c:strCache>
                <c:ptCount val="1"/>
                <c:pt idx="0">
                  <c:v>Ir 4d 5/2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data'!$W$13:$W$40</c:f>
              <c:numCache>
                <c:formatCode>General</c:formatCode>
                <c:ptCount val="28"/>
                <c:pt idx="0">
                  <c:v>8.3332510989077448</c:v>
                </c:pt>
                <c:pt idx="3">
                  <c:v>12.732313381070973</c:v>
                </c:pt>
                <c:pt idx="6">
                  <c:v>16.969817399487685</c:v>
                </c:pt>
                <c:pt idx="9">
                  <c:v>25.154253835027273</c:v>
                </c:pt>
                <c:pt idx="12">
                  <c:v>40.157775243311782</c:v>
                </c:pt>
                <c:pt idx="15">
                  <c:v>10.477727396029733</c:v>
                </c:pt>
                <c:pt idx="18">
                  <c:v>11.588672614627864</c:v>
                </c:pt>
                <c:pt idx="21">
                  <c:v>14.199930302021489</c:v>
                </c:pt>
                <c:pt idx="24">
                  <c:v>21.751875140697503</c:v>
                </c:pt>
                <c:pt idx="27">
                  <c:v>28.951856205495584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8F-42C3-A7E0-7D096AA9CE76}"/>
            </c:ext>
          </c:extLst>
        </c:ser>
        <c:ser>
          <c:idx val="2"/>
          <c:order val="2"/>
          <c:tx>
            <c:strRef>
              <c:f>'Intensity data'!$Y$11</c:f>
              <c:strCache>
                <c:ptCount val="1"/>
                <c:pt idx="0">
                  <c:v>N 1s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data'!$Y$13:$Y$40</c:f>
              <c:numCache>
                <c:formatCode>General</c:formatCode>
                <c:ptCount val="28"/>
                <c:pt idx="0">
                  <c:v>2.4953966202773192</c:v>
                </c:pt>
                <c:pt idx="3">
                  <c:v>3.7814970741780787</c:v>
                </c:pt>
                <c:pt idx="6">
                  <c:v>4.5763765632166793</c:v>
                </c:pt>
                <c:pt idx="9">
                  <c:v>7.4647577353020749</c:v>
                </c:pt>
                <c:pt idx="12">
                  <c:v>9.1410191094385382</c:v>
                </c:pt>
                <c:pt idx="15">
                  <c:v>3.0757199775442121</c:v>
                </c:pt>
                <c:pt idx="18">
                  <c:v>3.3938255514267315</c:v>
                </c:pt>
                <c:pt idx="21">
                  <c:v>3.6793597182571234</c:v>
                </c:pt>
                <c:pt idx="24">
                  <c:v>6.2091716310718326</c:v>
                </c:pt>
                <c:pt idx="27">
                  <c:v>6.8490904108277544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8F-42C3-A7E0-7D096AA9CE76}"/>
            </c:ext>
          </c:extLst>
        </c:ser>
        <c:ser>
          <c:idx val="3"/>
          <c:order val="3"/>
          <c:tx>
            <c:strRef>
              <c:f>'Intensity data'!$Z$11</c:f>
              <c:strCache>
                <c:ptCount val="1"/>
                <c:pt idx="0">
                  <c:v>Ir 4p 3/2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data'!$Z$13:$Z$40</c:f>
              <c:numCache>
                <c:formatCode>General</c:formatCode>
                <c:ptCount val="28"/>
                <c:pt idx="0">
                  <c:v>32.966707644030642</c:v>
                </c:pt>
                <c:pt idx="3">
                  <c:v>37.242016639632595</c:v>
                </c:pt>
                <c:pt idx="6">
                  <c:v>46.749109868266075</c:v>
                </c:pt>
                <c:pt idx="9">
                  <c:v>62.652724829836437</c:v>
                </c:pt>
                <c:pt idx="12">
                  <c:v>81.64208360276902</c:v>
                </c:pt>
                <c:pt idx="15">
                  <c:v>34.249775574118694</c:v>
                </c:pt>
                <c:pt idx="18">
                  <c:v>36.421542503116143</c:v>
                </c:pt>
                <c:pt idx="21">
                  <c:v>42.389421568256736</c:v>
                </c:pt>
                <c:pt idx="24">
                  <c:v>55.478267404304241</c:v>
                </c:pt>
                <c:pt idx="27">
                  <c:v>65.595718487727993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78F-42C3-A7E0-7D096AA9CE76}"/>
            </c:ext>
          </c:extLst>
        </c:ser>
        <c:ser>
          <c:idx val="4"/>
          <c:order val="4"/>
          <c:tx>
            <c:strRef>
              <c:f>'Intensity data'!$AA$11</c:f>
              <c:strCache>
                <c:ptCount val="1"/>
                <c:pt idx="0">
                  <c:v>O 1s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data'!$AA$13:$AA$41</c:f>
              <c:numCache>
                <c:formatCode>General</c:formatCode>
                <c:ptCount val="29"/>
                <c:pt idx="0">
                  <c:v>5.6318125558552339</c:v>
                </c:pt>
                <c:pt idx="3">
                  <c:v>6.8627169123972545</c:v>
                </c:pt>
                <c:pt idx="6">
                  <c:v>10.410709267853447</c:v>
                </c:pt>
                <c:pt idx="9">
                  <c:v>14.323950100501643</c:v>
                </c:pt>
                <c:pt idx="12">
                  <c:v>22.430469054822805</c:v>
                </c:pt>
                <c:pt idx="15">
                  <c:v>6.2641036905296037</c:v>
                </c:pt>
                <c:pt idx="18">
                  <c:v>6.4146062129730623</c:v>
                </c:pt>
                <c:pt idx="21">
                  <c:v>6.9642769281247618</c:v>
                </c:pt>
                <c:pt idx="24">
                  <c:v>11.425227346628992</c:v>
                </c:pt>
                <c:pt idx="27">
                  <c:v>17.520680508122783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78F-42C3-A7E0-7D096AA9CE76}"/>
            </c:ext>
          </c:extLst>
        </c:ser>
        <c:ser>
          <c:idx val="5"/>
          <c:order val="5"/>
          <c:tx>
            <c:strRef>
              <c:f>'Intensity data'!$AC$11</c:f>
              <c:strCache>
                <c:ptCount val="1"/>
                <c:pt idx="0">
                  <c:v>Ir 4s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data'!$AC$13:$AC$44</c:f>
              <c:numCache>
                <c:formatCode>General</c:formatCode>
                <c:ptCount val="32"/>
                <c:pt idx="0">
                  <c:v>13.965063654762977</c:v>
                </c:pt>
                <c:pt idx="3">
                  <c:v>15.066570834267317</c:v>
                </c:pt>
                <c:pt idx="6">
                  <c:v>17.298265478187449</c:v>
                </c:pt>
                <c:pt idx="9">
                  <c:v>23.640340409771003</c:v>
                </c:pt>
                <c:pt idx="12">
                  <c:v>30.630855590994575</c:v>
                </c:pt>
                <c:pt idx="15">
                  <c:v>15.66025922632401</c:v>
                </c:pt>
                <c:pt idx="18">
                  <c:v>14.237512069399948</c:v>
                </c:pt>
                <c:pt idx="21">
                  <c:v>15.777700335579432</c:v>
                </c:pt>
                <c:pt idx="24">
                  <c:v>18.346278527760017</c:v>
                </c:pt>
                <c:pt idx="27">
                  <c:v>22.969184812478044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78F-42C3-A7E0-7D096AA9C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35872"/>
        <c:axId val="560226032"/>
      </c:scatterChart>
      <c:valAx>
        <c:axId val="560235872"/>
        <c:scaling>
          <c:orientation val="minMax"/>
          <c:max val="10000"/>
          <c:min val="60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photon energy (eV)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60226032"/>
        <c:crosses val="autoZero"/>
        <c:crossBetween val="midCat"/>
      </c:valAx>
      <c:valAx>
        <c:axId val="5602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3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ZZ normalized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46788337504326E-2"/>
          <c:y val="0.14210727969348658"/>
          <c:w val="0.73479224399275667"/>
          <c:h val="0.70387636890216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'Intensity data'!$AF$11</c:f>
              <c:strCache>
                <c:ptCount val="1"/>
                <c:pt idx="0">
                  <c:v>Ir 3p 3/2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data'!$AF$14:$AF$41</c:f>
              <c:numCache>
                <c:formatCode>General</c:formatCode>
                <c:ptCount val="28"/>
                <c:pt idx="0">
                  <c:v>82.683014318653861</c:v>
                </c:pt>
                <c:pt idx="3">
                  <c:v>105.32960062860421</c:v>
                </c:pt>
                <c:pt idx="6">
                  <c:v>135.36312648404456</c:v>
                </c:pt>
                <c:pt idx="9">
                  <c:v>174.88147368039839</c:v>
                </c:pt>
                <c:pt idx="12">
                  <c:v>213.32084089091009</c:v>
                </c:pt>
                <c:pt idx="15">
                  <c:v>99.673281322319284</c:v>
                </c:pt>
                <c:pt idx="18">
                  <c:v>107.49179372359605</c:v>
                </c:pt>
                <c:pt idx="21">
                  <c:v>120.63547267389782</c:v>
                </c:pt>
                <c:pt idx="24">
                  <c:v>154.93876194654331</c:v>
                </c:pt>
                <c:pt idx="27">
                  <c:v>182.35564337256497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70-41E5-B3FA-C063DD41B18B}"/>
            </c:ext>
          </c:extLst>
        </c:ser>
        <c:ser>
          <c:idx val="3"/>
          <c:order val="1"/>
          <c:tx>
            <c:strRef>
              <c:f>'Intensity data'!$AD$11</c:f>
              <c:strCache>
                <c:ptCount val="1"/>
                <c:pt idx="0">
                  <c:v>Ir 3d 5/2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data'!$AD$14:$AD$41</c:f>
              <c:numCache>
                <c:formatCode>General</c:formatCode>
                <c:ptCount val="28"/>
                <c:pt idx="0">
                  <c:v>44.241667909155922</c:v>
                </c:pt>
                <c:pt idx="3">
                  <c:v>57.395171600017861</c:v>
                </c:pt>
                <c:pt idx="6">
                  <c:v>84.111304774675574</c:v>
                </c:pt>
                <c:pt idx="9">
                  <c:v>145.77448867742797</c:v>
                </c:pt>
                <c:pt idx="12">
                  <c:v>212.23370183767216</c:v>
                </c:pt>
                <c:pt idx="15">
                  <c:v>51.624502209542044</c:v>
                </c:pt>
                <c:pt idx="18">
                  <c:v>55.793886752515355</c:v>
                </c:pt>
                <c:pt idx="21">
                  <c:v>71.663592253347886</c:v>
                </c:pt>
                <c:pt idx="24">
                  <c:v>108.63395363299007</c:v>
                </c:pt>
                <c:pt idx="27">
                  <c:v>160.0856621465349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70-41E5-B3FA-C063DD41B18B}"/>
            </c:ext>
          </c:extLst>
        </c:ser>
        <c:ser>
          <c:idx val="5"/>
          <c:order val="2"/>
          <c:tx>
            <c:strRef>
              <c:f>'Intensity data'!$AH$11</c:f>
              <c:strCache>
                <c:ptCount val="1"/>
                <c:pt idx="0">
                  <c:v>Ir 3s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data'!$B$13:$B$40</c:f>
              <c:numCache>
                <c:formatCode>General</c:formatCode>
                <c:ptCount val="28"/>
                <c:pt idx="0">
                  <c:v>10000</c:v>
                </c:pt>
                <c:pt idx="1">
                  <c:v>10000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9250</c:v>
                </c:pt>
                <c:pt idx="18">
                  <c:v>9250</c:v>
                </c:pt>
                <c:pt idx="19">
                  <c:v>9250</c:v>
                </c:pt>
                <c:pt idx="20">
                  <c:v>8500</c:v>
                </c:pt>
                <c:pt idx="21">
                  <c:v>8500</c:v>
                </c:pt>
                <c:pt idx="22">
                  <c:v>8500</c:v>
                </c:pt>
                <c:pt idx="23">
                  <c:v>7500</c:v>
                </c:pt>
                <c:pt idx="24">
                  <c:v>7500</c:v>
                </c:pt>
                <c:pt idx="25">
                  <c:v>7500</c:v>
                </c:pt>
                <c:pt idx="26">
                  <c:v>6500</c:v>
                </c:pt>
                <c:pt idx="27">
                  <c:v>6500</c:v>
                </c:pt>
              </c:numCache>
            </c:numRef>
          </c:xVal>
          <c:yVal>
            <c:numRef>
              <c:f>'Intensity data'!$AH$14:$AH$43</c:f>
              <c:numCache>
                <c:formatCode>General</c:formatCode>
                <c:ptCount val="30"/>
                <c:pt idx="0">
                  <c:v>31.503706968730562</c:v>
                </c:pt>
                <c:pt idx="3">
                  <c:v>39.524880076202777</c:v>
                </c:pt>
                <c:pt idx="6">
                  <c:v>43.51358167009883</c:v>
                </c:pt>
                <c:pt idx="9">
                  <c:v>49.469896321920913</c:v>
                </c:pt>
                <c:pt idx="12">
                  <c:v>61.84613280642467</c:v>
                </c:pt>
                <c:pt idx="15">
                  <c:v>37.76857520957838</c:v>
                </c:pt>
                <c:pt idx="18">
                  <c:v>38.413648220481804</c:v>
                </c:pt>
                <c:pt idx="21">
                  <c:v>42.006052602109655</c:v>
                </c:pt>
                <c:pt idx="24">
                  <c:v>46.194295644547154</c:v>
                </c:pt>
                <c:pt idx="27">
                  <c:v>50.026769420792156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70-41E5-B3FA-C063DD41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35872"/>
        <c:axId val="560226032"/>
      </c:scatterChart>
      <c:valAx>
        <c:axId val="560235872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phton energy (eV)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26032"/>
        <c:crosses val="autoZero"/>
        <c:crossBetween val="midCat"/>
      </c:valAx>
      <c:valAx>
        <c:axId val="5602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3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 reference - normalized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13648293963254"/>
          <c:y val="0.13467592592592595"/>
          <c:w val="0.67853487335668217"/>
          <c:h val="0.683850612423447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'Intensity data'!$V$44</c:f>
              <c:strCache>
                <c:ptCount val="1"/>
                <c:pt idx="0">
                  <c:v>Au 4f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data'!$V$45:$V$48</c:f>
              <c:numCache>
                <c:formatCode>General</c:formatCode>
                <c:ptCount val="4"/>
                <c:pt idx="0">
                  <c:v>14.930633506955598</c:v>
                </c:pt>
                <c:pt idx="1">
                  <c:v>24.815177014702183</c:v>
                </c:pt>
                <c:pt idx="2">
                  <c:v>40.841202777977763</c:v>
                </c:pt>
                <c:pt idx="3">
                  <c:v>65.577258700822696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0-45E2-B140-4C32CCE1406D}"/>
            </c:ext>
          </c:extLst>
        </c:ser>
        <c:ser>
          <c:idx val="1"/>
          <c:order val="1"/>
          <c:tx>
            <c:strRef>
              <c:f>'Intensity data'!$W$44</c:f>
              <c:strCache>
                <c:ptCount val="1"/>
                <c:pt idx="0">
                  <c:v>Au 4d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data'!$W$45:$W$48</c:f>
              <c:numCache>
                <c:formatCode>General</c:formatCode>
                <c:ptCount val="4"/>
                <c:pt idx="0">
                  <c:v>188.43613544406523</c:v>
                </c:pt>
                <c:pt idx="1">
                  <c:v>268.94108067795582</c:v>
                </c:pt>
                <c:pt idx="2">
                  <c:v>383.58057649076721</c:v>
                </c:pt>
                <c:pt idx="3">
                  <c:v>527.78605311869865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0-45E2-B140-4C32CCE1406D}"/>
            </c:ext>
          </c:extLst>
        </c:ser>
        <c:ser>
          <c:idx val="2"/>
          <c:order val="2"/>
          <c:tx>
            <c:strRef>
              <c:f>'Intensity data'!$X$44</c:f>
              <c:strCache>
                <c:ptCount val="1"/>
                <c:pt idx="0">
                  <c:v>Au 4p 3/2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data'!$X$45:$X$48</c:f>
              <c:numCache>
                <c:formatCode>General</c:formatCode>
                <c:ptCount val="4"/>
                <c:pt idx="0">
                  <c:v>223.59885928290993</c:v>
                </c:pt>
                <c:pt idx="1">
                  <c:v>273.56092746260788</c:v>
                </c:pt>
                <c:pt idx="2">
                  <c:v>329.01672957938888</c:v>
                </c:pt>
                <c:pt idx="3">
                  <c:v>393.46355220493626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0-45E2-B140-4C32CCE1406D}"/>
            </c:ext>
          </c:extLst>
        </c:ser>
        <c:ser>
          <c:idx val="3"/>
          <c:order val="3"/>
          <c:tx>
            <c:strRef>
              <c:f>'Intensity data'!$Z$44</c:f>
              <c:strCache>
                <c:ptCount val="1"/>
                <c:pt idx="0">
                  <c:v>Au 4s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data'!$B$45:$B$48</c:f>
              <c:numCache>
                <c:formatCode>General</c:formatCode>
                <c:ptCount val="4"/>
                <c:pt idx="0">
                  <c:v>9000</c:v>
                </c:pt>
                <c:pt idx="1">
                  <c:v>8000</c:v>
                </c:pt>
                <c:pt idx="2">
                  <c:v>7000</c:v>
                </c:pt>
                <c:pt idx="3">
                  <c:v>6000</c:v>
                </c:pt>
              </c:numCache>
            </c:numRef>
          </c:xVal>
          <c:yVal>
            <c:numRef>
              <c:f>'Intensity data'!$Z$45:$Z$48</c:f>
              <c:numCache>
                <c:formatCode>General</c:formatCode>
                <c:ptCount val="4"/>
                <c:pt idx="0">
                  <c:v>83.549036129904508</c:v>
                </c:pt>
                <c:pt idx="1">
                  <c:v>98.336738701878332</c:v>
                </c:pt>
                <c:pt idx="2">
                  <c:v>110.43461231165188</c:v>
                </c:pt>
                <c:pt idx="3">
                  <c:v>126.71934048468157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0-45E2-B140-4C32CCE1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041248"/>
        <c:axId val="558036000"/>
      </c:scatterChart>
      <c:valAx>
        <c:axId val="558041248"/>
        <c:scaling>
          <c:orientation val="minMax"/>
          <c:max val="9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36000"/>
        <c:crosses val="autoZero"/>
        <c:crossBetween val="midCat"/>
      </c:valAx>
      <c:valAx>
        <c:axId val="5580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41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54937592040678"/>
          <c:y val="0.32080890930300376"/>
          <c:w val="0.16945062407959322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AA, normalized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02537182852143"/>
          <c:y val="0.13004629629629633"/>
          <c:w val="0.68786351706036741"/>
          <c:h val="0.70757691746864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'Intensity data'!$L$96</c:f>
              <c:strCache>
                <c:ptCount val="1"/>
                <c:pt idx="0">
                  <c:v>C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data'!$B$97:$B$105</c:f>
              <c:numCache>
                <c:formatCode>General</c:formatCode>
                <c:ptCount val="9"/>
                <c:pt idx="0">
                  <c:v>10000</c:v>
                </c:pt>
                <c:pt idx="1">
                  <c:v>9000</c:v>
                </c:pt>
                <c:pt idx="2">
                  <c:v>8000</c:v>
                </c:pt>
                <c:pt idx="3">
                  <c:v>7000</c:v>
                </c:pt>
                <c:pt idx="4">
                  <c:v>6000</c:v>
                </c:pt>
                <c:pt idx="5">
                  <c:v>9500</c:v>
                </c:pt>
                <c:pt idx="6">
                  <c:v>9250</c:v>
                </c:pt>
                <c:pt idx="7">
                  <c:v>8500</c:v>
                </c:pt>
                <c:pt idx="8">
                  <c:v>7500</c:v>
                </c:pt>
              </c:numCache>
            </c:numRef>
          </c:xVal>
          <c:yVal>
            <c:numRef>
              <c:f>'Intensity data'!$L$97:$L$105</c:f>
              <c:numCache>
                <c:formatCode>General</c:formatCode>
                <c:ptCount val="9"/>
                <c:pt idx="0">
                  <c:v>20.742925855200426</c:v>
                </c:pt>
                <c:pt idx="1">
                  <c:v>25.82726881259762</c:v>
                </c:pt>
                <c:pt idx="2">
                  <c:v>37.624942521121895</c:v>
                </c:pt>
                <c:pt idx="3">
                  <c:v>53.286692831460734</c:v>
                </c:pt>
                <c:pt idx="4">
                  <c:v>73.734253253935634</c:v>
                </c:pt>
                <c:pt idx="5">
                  <c:v>22.072566691164063</c:v>
                </c:pt>
                <c:pt idx="6">
                  <c:v>22.907733520078061</c:v>
                </c:pt>
                <c:pt idx="7">
                  <c:v>30.13921665183344</c:v>
                </c:pt>
                <c:pt idx="8">
                  <c:v>44.954162524566222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0-4F96-8EA8-6AC31AA56DAC}"/>
            </c:ext>
          </c:extLst>
        </c:ser>
        <c:ser>
          <c:idx val="1"/>
          <c:order val="1"/>
          <c:tx>
            <c:strRef>
              <c:f>'Intensity data'!$M$96</c:f>
              <c:strCache>
                <c:ptCount val="1"/>
                <c:pt idx="0">
                  <c:v>O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data'!$B$97:$B$105</c:f>
              <c:numCache>
                <c:formatCode>General</c:formatCode>
                <c:ptCount val="9"/>
                <c:pt idx="0">
                  <c:v>10000</c:v>
                </c:pt>
                <c:pt idx="1">
                  <c:v>9000</c:v>
                </c:pt>
                <c:pt idx="2">
                  <c:v>8000</c:v>
                </c:pt>
                <c:pt idx="3">
                  <c:v>7000</c:v>
                </c:pt>
                <c:pt idx="4">
                  <c:v>6000</c:v>
                </c:pt>
                <c:pt idx="5">
                  <c:v>9500</c:v>
                </c:pt>
                <c:pt idx="6">
                  <c:v>9250</c:v>
                </c:pt>
                <c:pt idx="7">
                  <c:v>8500</c:v>
                </c:pt>
                <c:pt idx="8">
                  <c:v>7500</c:v>
                </c:pt>
              </c:numCache>
            </c:numRef>
          </c:xVal>
          <c:yVal>
            <c:numRef>
              <c:f>'Intensity data'!$M$97:$M$105</c:f>
              <c:numCache>
                <c:formatCode>General</c:formatCode>
                <c:ptCount val="9"/>
                <c:pt idx="0">
                  <c:v>12.15964619097956</c:v>
                </c:pt>
                <c:pt idx="1">
                  <c:v>14.541403449109582</c:v>
                </c:pt>
                <c:pt idx="2">
                  <c:v>22.470451783447796</c:v>
                </c:pt>
                <c:pt idx="3">
                  <c:v>31.209125953350107</c:v>
                </c:pt>
                <c:pt idx="4">
                  <c:v>43.223527769548468</c:v>
                </c:pt>
                <c:pt idx="5">
                  <c:v>12.767465046849804</c:v>
                </c:pt>
                <c:pt idx="6">
                  <c:v>13.432261927682136</c:v>
                </c:pt>
                <c:pt idx="7">
                  <c:v>17.741524695760113</c:v>
                </c:pt>
                <c:pt idx="8">
                  <c:v>27.040955630259379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0-4F96-8EA8-6AC31AA5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653968"/>
        <c:axId val="451662168"/>
      </c:scatterChart>
      <c:valAx>
        <c:axId val="451653968"/>
        <c:scaling>
          <c:orientation val="minMax"/>
          <c:max val="10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62168"/>
        <c:crosses val="autoZero"/>
        <c:crossBetween val="midCat"/>
      </c:valAx>
      <c:valAx>
        <c:axId val="45166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53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 nm Ir complex ref normalized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'Intensity data'!$V$84</c:f>
              <c:strCache>
                <c:ptCount val="1"/>
                <c:pt idx="0">
                  <c:v>C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data'!$V$85:$V$91</c:f>
              <c:numCache>
                <c:formatCode>General</c:formatCode>
                <c:ptCount val="7"/>
                <c:pt idx="0">
                  <c:v>29.851595944811834</c:v>
                </c:pt>
                <c:pt idx="2">
                  <c:v>41.641571891540345</c:v>
                </c:pt>
                <c:pt idx="4">
                  <c:v>62.048992397209837</c:v>
                </c:pt>
                <c:pt idx="6">
                  <c:v>21.499672922930138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9E-40F1-BF9C-CE08DE9CC0A4}"/>
            </c:ext>
          </c:extLst>
        </c:ser>
        <c:ser>
          <c:idx val="1"/>
          <c:order val="1"/>
          <c:tx>
            <c:strRef>
              <c:f>'Intensity data'!$W$84</c:f>
              <c:strCache>
                <c:ptCount val="1"/>
                <c:pt idx="0">
                  <c:v>Ir 4d 5/2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data'!$W$85:$W$91</c:f>
              <c:numCache>
                <c:formatCode>General</c:formatCode>
                <c:ptCount val="7"/>
                <c:pt idx="0">
                  <c:v>10.788471516896907</c:v>
                </c:pt>
                <c:pt idx="2">
                  <c:v>15.956913819094352</c:v>
                </c:pt>
                <c:pt idx="4">
                  <c:v>23.98532479219876</c:v>
                </c:pt>
                <c:pt idx="6">
                  <c:v>6.1078616258324265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39E-40F1-BF9C-CE08DE9CC0A4}"/>
            </c:ext>
          </c:extLst>
        </c:ser>
        <c:ser>
          <c:idx val="2"/>
          <c:order val="2"/>
          <c:tx>
            <c:strRef>
              <c:f>'Intensity data'!$Y$84</c:f>
              <c:strCache>
                <c:ptCount val="1"/>
                <c:pt idx="0">
                  <c:v>N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data'!$Y$85:$Y$91</c:f>
              <c:numCache>
                <c:formatCode>General</c:formatCode>
                <c:ptCount val="7"/>
                <c:pt idx="0">
                  <c:v>2.6185610477905117</c:v>
                </c:pt>
                <c:pt idx="2">
                  <c:v>3.1913827638188708</c:v>
                </c:pt>
                <c:pt idx="4">
                  <c:v>6.9175067154312364</c:v>
                </c:pt>
                <c:pt idx="6">
                  <c:v>1.3681610041864634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39E-40F1-BF9C-CE08DE9CC0A4}"/>
            </c:ext>
          </c:extLst>
        </c:ser>
        <c:ser>
          <c:idx val="3"/>
          <c:order val="3"/>
          <c:tx>
            <c:strRef>
              <c:f>'Intensity data'!$Z$84</c:f>
              <c:strCache>
                <c:ptCount val="1"/>
                <c:pt idx="0">
                  <c:v>Ir 4p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data'!$Z$85:$Z$91</c:f>
              <c:numCache>
                <c:formatCode>General</c:formatCode>
                <c:ptCount val="7"/>
                <c:pt idx="0">
                  <c:v>30.026166681331201</c:v>
                </c:pt>
                <c:pt idx="2">
                  <c:v>38.910977013406551</c:v>
                </c:pt>
                <c:pt idx="4">
                  <c:v>53.880077431750841</c:v>
                </c:pt>
                <c:pt idx="6">
                  <c:v>22.63980709308553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39E-40F1-BF9C-CE08DE9CC0A4}"/>
            </c:ext>
          </c:extLst>
        </c:ser>
        <c:ser>
          <c:idx val="4"/>
          <c:order val="4"/>
          <c:tx>
            <c:strRef>
              <c:f>'Intensity data'!$AA$84</c:f>
              <c:strCache>
                <c:ptCount val="1"/>
                <c:pt idx="0">
                  <c:v>O 1s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data'!$AA$85:$AA$91</c:f>
              <c:numCache>
                <c:formatCode>General</c:formatCode>
                <c:ptCount val="7"/>
                <c:pt idx="0">
                  <c:v>30.549878890889307</c:v>
                </c:pt>
                <c:pt idx="2">
                  <c:v>42.83620715072388</c:v>
                </c:pt>
                <c:pt idx="4">
                  <c:v>67.089386737599426</c:v>
                </c:pt>
                <c:pt idx="6">
                  <c:v>18.730775652552772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39E-40F1-BF9C-CE08DE9CC0A4}"/>
            </c:ext>
          </c:extLst>
        </c:ser>
        <c:ser>
          <c:idx val="5"/>
          <c:order val="5"/>
          <c:tx>
            <c:strRef>
              <c:f>'Intensity data'!$AC$84</c:f>
              <c:strCache>
                <c:ptCount val="1"/>
                <c:pt idx="0">
                  <c:v>Ir 4s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data'!$AC$85:$AC$91</c:f>
              <c:numCache>
                <c:formatCode>General</c:formatCode>
                <c:ptCount val="7"/>
                <c:pt idx="0">
                  <c:v>9.6886758768248935</c:v>
                </c:pt>
                <c:pt idx="2">
                  <c:v>14.164960930319053</c:v>
                </c:pt>
                <c:pt idx="4">
                  <c:v>16.250926580221623</c:v>
                </c:pt>
                <c:pt idx="6">
                  <c:v>7.1665576409767136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39E-40F1-BF9C-CE08DE9C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885600"/>
        <c:axId val="583885928"/>
      </c:scatterChart>
      <c:valAx>
        <c:axId val="583885600"/>
        <c:scaling>
          <c:orientation val="minMax"/>
          <c:max val="9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5928"/>
        <c:crosses val="autoZero"/>
        <c:crossBetween val="midCat"/>
      </c:valAx>
      <c:valAx>
        <c:axId val="58388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 nm Ir complex ref normalized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'Intensity data'!$AF$84</c:f>
              <c:strCache>
                <c:ptCount val="1"/>
                <c:pt idx="0">
                  <c:v>Ir 3p 3/2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data'!$AF$86:$AF$92</c:f>
              <c:numCache>
                <c:formatCode>General</c:formatCode>
                <c:ptCount val="7"/>
                <c:pt idx="0">
                  <c:v>99.796203196578048</c:v>
                </c:pt>
                <c:pt idx="2">
                  <c:v>110.8940819555871</c:v>
                </c:pt>
                <c:pt idx="4">
                  <c:v>139.99996132803201</c:v>
                </c:pt>
                <c:pt idx="6">
                  <c:v>71.425509316629629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E8-4AAE-BAC7-F756076EC042}"/>
            </c:ext>
          </c:extLst>
        </c:ser>
        <c:ser>
          <c:idx val="4"/>
          <c:order val="1"/>
          <c:tx>
            <c:strRef>
              <c:f>'Intensity data'!$AD$84</c:f>
              <c:strCache>
                <c:ptCount val="1"/>
                <c:pt idx="0">
                  <c:v>Ir 3d 5/2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data'!$AD$86:$AD$92</c:f>
              <c:numCache>
                <c:formatCode>General</c:formatCode>
                <c:ptCount val="7"/>
                <c:pt idx="0">
                  <c:v>63.818948783318916</c:v>
                </c:pt>
                <c:pt idx="2">
                  <c:v>98.66686311821762</c:v>
                </c:pt>
                <c:pt idx="4">
                  <c:v>165.72872481670709</c:v>
                </c:pt>
                <c:pt idx="6">
                  <c:v>38.35814389226406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E8-4AAE-BAC7-F756076EC042}"/>
            </c:ext>
          </c:extLst>
        </c:ser>
        <c:ser>
          <c:idx val="5"/>
          <c:order val="2"/>
          <c:tx>
            <c:strRef>
              <c:f>'Intensity data'!$AH$84</c:f>
              <c:strCache>
                <c:ptCount val="1"/>
                <c:pt idx="0">
                  <c:v>Ir 3s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'Intensity data'!$B$85:$B$92</c:f>
              <c:numCache>
                <c:formatCode>General</c:formatCode>
                <c:ptCount val="8"/>
                <c:pt idx="0">
                  <c:v>8000</c:v>
                </c:pt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  <c:pt idx="6">
                  <c:v>9000</c:v>
                </c:pt>
                <c:pt idx="7">
                  <c:v>9000</c:v>
                </c:pt>
              </c:numCache>
            </c:numRef>
          </c:xVal>
          <c:yVal>
            <c:numRef>
              <c:f>'Intensity data'!$AH$86:$AH$92</c:f>
              <c:numCache>
                <c:formatCode>General</c:formatCode>
                <c:ptCount val="7"/>
                <c:pt idx="0">
                  <c:v>31.457498833703948</c:v>
                </c:pt>
                <c:pt idx="2">
                  <c:v>34.643786705880196</c:v>
                </c:pt>
                <c:pt idx="4">
                  <c:v>44.3599370494398</c:v>
                </c:pt>
                <c:pt idx="6">
                  <c:v>25.46187137676149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E8-4AAE-BAC7-F756076E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885600"/>
        <c:axId val="583885928"/>
      </c:scatterChart>
      <c:valAx>
        <c:axId val="583885600"/>
        <c:scaling>
          <c:orientation val="minMax"/>
          <c:max val="9000"/>
          <c:min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5928"/>
        <c:crosses val="autoZero"/>
        <c:crossBetween val="midCat"/>
      </c:valAx>
      <c:valAx>
        <c:axId val="58388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161925</xdr:colOff>
      <xdr:row>0</xdr:row>
      <xdr:rowOff>66675</xdr:rowOff>
    </xdr:from>
    <xdr:to>
      <xdr:col>44</xdr:col>
      <xdr:colOff>209550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171450</xdr:colOff>
      <xdr:row>22</xdr:row>
      <xdr:rowOff>28575</xdr:rowOff>
    </xdr:from>
    <xdr:to>
      <xdr:col>44</xdr:col>
      <xdr:colOff>219075</xdr:colOff>
      <xdr:row>40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280986</xdr:colOff>
      <xdr:row>40</xdr:row>
      <xdr:rowOff>152400</xdr:rowOff>
    </xdr:from>
    <xdr:to>
      <xdr:col>42</xdr:col>
      <xdr:colOff>342899</xdr:colOff>
      <xdr:row>56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381000</xdr:colOff>
      <xdr:row>0</xdr:row>
      <xdr:rowOff>66675</xdr:rowOff>
    </xdr:from>
    <xdr:to>
      <xdr:col>54</xdr:col>
      <xdr:colOff>428625</xdr:colOff>
      <xdr:row>21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381000</xdr:colOff>
      <xdr:row>22</xdr:row>
      <xdr:rowOff>57150</xdr:rowOff>
    </xdr:from>
    <xdr:to>
      <xdr:col>54</xdr:col>
      <xdr:colOff>428625</xdr:colOff>
      <xdr:row>40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504826</xdr:colOff>
      <xdr:row>41</xdr:row>
      <xdr:rowOff>38100</xdr:rowOff>
    </xdr:from>
    <xdr:to>
      <xdr:col>50</xdr:col>
      <xdr:colOff>561976</xdr:colOff>
      <xdr:row>55</xdr:row>
      <xdr:rowOff>171450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214312</xdr:colOff>
      <xdr:row>93</xdr:row>
      <xdr:rowOff>85725</xdr:rowOff>
    </xdr:from>
    <xdr:to>
      <xdr:col>22</xdr:col>
      <xdr:colOff>519112</xdr:colOff>
      <xdr:row>107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71437</xdr:colOff>
      <xdr:row>93</xdr:row>
      <xdr:rowOff>66675</xdr:rowOff>
    </xdr:from>
    <xdr:to>
      <xdr:col>33</xdr:col>
      <xdr:colOff>295275</xdr:colOff>
      <xdr:row>107</xdr:row>
      <xdr:rowOff>142875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66675</xdr:colOff>
      <xdr:row>108</xdr:row>
      <xdr:rowOff>38100</xdr:rowOff>
    </xdr:from>
    <xdr:to>
      <xdr:col>33</xdr:col>
      <xdr:colOff>290513</xdr:colOff>
      <xdr:row>122</xdr:row>
      <xdr:rowOff>114300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495300</xdr:colOff>
      <xdr:row>56</xdr:row>
      <xdr:rowOff>161925</xdr:rowOff>
    </xdr:from>
    <xdr:to>
      <xdr:col>42</xdr:col>
      <xdr:colOff>247650</xdr:colOff>
      <xdr:row>71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438150</xdr:colOff>
      <xdr:row>71</xdr:row>
      <xdr:rowOff>171449</xdr:rowOff>
    </xdr:from>
    <xdr:to>
      <xdr:col>42</xdr:col>
      <xdr:colOff>228600</xdr:colOff>
      <xdr:row>82</xdr:row>
      <xdr:rowOff>57150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0</xdr:colOff>
      <xdr:row>57</xdr:row>
      <xdr:rowOff>0</xdr:rowOff>
    </xdr:from>
    <xdr:to>
      <xdr:col>50</xdr:col>
      <xdr:colOff>361950</xdr:colOff>
      <xdr:row>71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457200</xdr:colOff>
      <xdr:row>83</xdr:row>
      <xdr:rowOff>104775</xdr:rowOff>
    </xdr:from>
    <xdr:to>
      <xdr:col>42</xdr:col>
      <xdr:colOff>209550</xdr:colOff>
      <xdr:row>97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476250</xdr:colOff>
      <xdr:row>98</xdr:row>
      <xdr:rowOff>95250</xdr:rowOff>
    </xdr:from>
    <xdr:to>
      <xdr:col>42</xdr:col>
      <xdr:colOff>228600</xdr:colOff>
      <xdr:row>109</xdr:row>
      <xdr:rowOff>28575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485775</xdr:colOff>
      <xdr:row>83</xdr:row>
      <xdr:rowOff>76200</xdr:rowOff>
    </xdr:from>
    <xdr:to>
      <xdr:col>50</xdr:col>
      <xdr:colOff>238125</xdr:colOff>
      <xdr:row>97</xdr:row>
      <xdr:rowOff>152400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abSelected="1" topLeftCell="A73" workbookViewId="0">
      <selection activeCell="J111" sqref="J111"/>
    </sheetView>
  </sheetViews>
  <sheetFormatPr defaultRowHeight="15"/>
  <cols>
    <col min="4" max="5" width="14.42578125" customWidth="1"/>
    <col min="6" max="6" width="12" customWidth="1"/>
    <col min="7" max="7" width="28.140625" customWidth="1"/>
    <col min="10" max="10" width="11.85546875" customWidth="1"/>
  </cols>
  <sheetData>
    <row r="1" spans="1:34">
      <c r="D1" s="4"/>
      <c r="E1" t="s">
        <v>0</v>
      </c>
      <c r="F1" s="4" t="s">
        <v>1</v>
      </c>
      <c r="G1" s="4" t="s">
        <v>43</v>
      </c>
      <c r="S1" t="s">
        <v>64</v>
      </c>
    </row>
    <row r="2" spans="1:34">
      <c r="D2" s="4"/>
      <c r="F2" s="4" t="s">
        <v>19</v>
      </c>
      <c r="G2" s="4" t="s">
        <v>33</v>
      </c>
      <c r="H2" s="5"/>
      <c r="I2" s="5"/>
      <c r="J2" s="5" t="s">
        <v>54</v>
      </c>
      <c r="K2" s="5">
        <v>500</v>
      </c>
      <c r="L2" t="s">
        <v>55</v>
      </c>
      <c r="P2" t="s">
        <v>60</v>
      </c>
      <c r="R2" t="s">
        <v>61</v>
      </c>
      <c r="S2">
        <f>SUM(D12:D14)/3</f>
        <v>4.9750489440967067</v>
      </c>
      <c r="T2">
        <f>SUM(D15:D17)/3</f>
        <v>5.3616715490816205</v>
      </c>
      <c r="U2">
        <f>SUM(D18:D20)/3</f>
        <v>5.1126172396282534</v>
      </c>
      <c r="V2">
        <f>SUM(D21:D23)/3</f>
        <v>4.8155841193220832</v>
      </c>
      <c r="W2">
        <f>SUM(D24:D26)/3</f>
        <v>4.6735794355759133</v>
      </c>
      <c r="X2">
        <f>SUM(D27:D29)/3</f>
        <v>5.0321817565494973</v>
      </c>
      <c r="Y2">
        <f>SUM(D30:D32)/3</f>
        <v>5.1327261399033333</v>
      </c>
      <c r="Z2">
        <f>SUM(D33:D35)/3</f>
        <v>5.3711773294467831</v>
      </c>
      <c r="AA2">
        <f>SUM(D36:D38)/3</f>
        <v>5.1652118904656392</v>
      </c>
      <c r="AB2">
        <f>SUM(D39:D41)/3</f>
        <v>5.3041631998146341</v>
      </c>
    </row>
    <row r="3" spans="1:34">
      <c r="D3" s="4"/>
      <c r="F3" s="4" t="s">
        <v>39</v>
      </c>
      <c r="G3" s="4" t="s">
        <v>38</v>
      </c>
      <c r="J3" t="s">
        <v>56</v>
      </c>
      <c r="K3" t="s">
        <v>57</v>
      </c>
      <c r="P3" t="s">
        <v>62</v>
      </c>
      <c r="Q3">
        <f>SUM(S3:AB3)/10</f>
        <v>2.9840649722996031E-2</v>
      </c>
      <c r="S3">
        <f>SQRT((((D12-S2)^2)+((D13-S2)^2)+((D14-S2)^2))/3)</f>
        <v>1.7842958517930396E-2</v>
      </c>
      <c r="T3">
        <f>SQRT((((D15-T2)^2)+((D16-T2)^2)+((D17-T2)^2))/3)</f>
        <v>2.1182499293312097E-2</v>
      </c>
      <c r="U3">
        <f>SQRT((((D18-U2)^2)+((D19-U2)^2)+((D20-U2)^2))/3)</f>
        <v>5.028502361526279E-2</v>
      </c>
      <c r="V3">
        <f>SQRT((((D21-V2)^2)+((D22-V2)^2)+((D23-V2)^2))/3)</f>
        <v>6.0290936702694004E-2</v>
      </c>
      <c r="W3">
        <f>SQRT((((D24-W2)^2)+((D25-W2)^2)+((D26-W2)^2))/3)</f>
        <v>3.0583143455016344E-2</v>
      </c>
      <c r="X3">
        <f>SQRT((((D27-X2)^2)+((D28-X2)^2)+((D29-X2)^2))/3)</f>
        <v>3.0929899950307253E-2</v>
      </c>
      <c r="Y3">
        <f>SQRT((((D30-Y2)^2)+((D31-Y2)^2)+((D32-Y2)^2))/3)</f>
        <v>1.0744925638941211E-2</v>
      </c>
      <c r="Z3">
        <f>SQRT((((D33-Z2)^2)+((D34-Z2)^2)+((D35-Z2)^2))/3)</f>
        <v>1.2433749471433162E-2</v>
      </c>
      <c r="AA3">
        <f>SQRT((((D36-AA2)^2)+((D37-AA2)^2)+((D38-AA2)^2))/3)</f>
        <v>3.3934978923553349E-2</v>
      </c>
      <c r="AB3">
        <f>SQRT((((D39-AB2)^2)+((D40-AB2)^2)+((D41-AB2)^2))/3)</f>
        <v>3.0178381661509716E-2</v>
      </c>
    </row>
    <row r="4" spans="1:34">
      <c r="D4" s="4"/>
      <c r="F4" s="4" t="s">
        <v>37</v>
      </c>
      <c r="G4" s="4" t="s">
        <v>40</v>
      </c>
      <c r="J4" t="s">
        <v>41</v>
      </c>
      <c r="K4" t="s">
        <v>59</v>
      </c>
      <c r="P4" t="s">
        <v>63</v>
      </c>
      <c r="Q4">
        <f>SUM(S4:AB4)/10</f>
        <v>0.59250704238141016</v>
      </c>
      <c r="S4">
        <f>(S3/S2)*100</f>
        <v>0.35864890412992806</v>
      </c>
      <c r="T4">
        <f>(T3/T2)*100</f>
        <v>0.3950726764853838</v>
      </c>
      <c r="U4">
        <f>(U3/U2)*100</f>
        <v>0.98354758939315967</v>
      </c>
      <c r="V4">
        <f>(V3/V2)*100</f>
        <v>1.2519963354140617</v>
      </c>
      <c r="W4">
        <f t="shared" ref="W4:AB4" si="0">(W3/W2)*100</f>
        <v>0.65438373042754672</v>
      </c>
      <c r="X4">
        <f t="shared" si="0"/>
        <v>0.61464194750222001</v>
      </c>
      <c r="Y4">
        <f t="shared" si="0"/>
        <v>0.20934149506647115</v>
      </c>
      <c r="Z4">
        <f t="shared" si="0"/>
        <v>0.23149020612793295</v>
      </c>
      <c r="AA4">
        <f t="shared" si="0"/>
        <v>0.6569910323755207</v>
      </c>
      <c r="AB4">
        <f t="shared" si="0"/>
        <v>0.56895650689187627</v>
      </c>
    </row>
    <row r="5" spans="1:34">
      <c r="D5" s="4"/>
      <c r="F5" s="4" t="s">
        <v>46</v>
      </c>
      <c r="G5" s="4" t="s">
        <v>47</v>
      </c>
    </row>
    <row r="6" spans="1:34">
      <c r="D6" s="4"/>
      <c r="F6" s="4" t="s">
        <v>49</v>
      </c>
      <c r="G6" s="4" t="s">
        <v>50</v>
      </c>
    </row>
    <row r="10" spans="1:34">
      <c r="A10" s="4" t="s">
        <v>43</v>
      </c>
      <c r="H10" s="4" t="s">
        <v>18</v>
      </c>
      <c r="V10" s="4" t="s">
        <v>53</v>
      </c>
    </row>
    <row r="11" spans="1:34">
      <c r="A11" s="1" t="s">
        <v>0</v>
      </c>
      <c r="B11" s="1" t="s">
        <v>8</v>
      </c>
      <c r="C11" s="1" t="s">
        <v>34</v>
      </c>
      <c r="D11" s="1" t="s">
        <v>41</v>
      </c>
      <c r="E11" s="1" t="s">
        <v>51</v>
      </c>
      <c r="F11" s="1" t="s">
        <v>52</v>
      </c>
      <c r="G11" s="1" t="s">
        <v>17</v>
      </c>
      <c r="H11" s="1" t="s">
        <v>5</v>
      </c>
      <c r="I11" s="1" t="s">
        <v>23</v>
      </c>
      <c r="J11" s="1" t="s">
        <v>24</v>
      </c>
      <c r="K11" s="1" t="s">
        <v>6</v>
      </c>
      <c r="L11" s="1" t="s">
        <v>25</v>
      </c>
      <c r="M11" s="1" t="s">
        <v>9</v>
      </c>
      <c r="N11" s="1" t="s">
        <v>26</v>
      </c>
      <c r="O11" s="1" t="s">
        <v>27</v>
      </c>
      <c r="P11" s="1" t="s">
        <v>28</v>
      </c>
      <c r="Q11" s="1" t="s">
        <v>29</v>
      </c>
      <c r="R11" s="1" t="s">
        <v>30</v>
      </c>
      <c r="S11" s="1" t="s">
        <v>31</v>
      </c>
      <c r="T11" s="1" t="s">
        <v>32</v>
      </c>
      <c r="U11" s="2"/>
      <c r="V11" s="1" t="s">
        <v>5</v>
      </c>
      <c r="W11" s="1" t="s">
        <v>23</v>
      </c>
      <c r="X11" s="1" t="s">
        <v>24</v>
      </c>
      <c r="Y11" s="1" t="s">
        <v>6</v>
      </c>
      <c r="Z11" s="1" t="s">
        <v>25</v>
      </c>
      <c r="AA11" s="1" t="s">
        <v>9</v>
      </c>
      <c r="AB11" s="1" t="s">
        <v>26</v>
      </c>
      <c r="AC11" s="1" t="s">
        <v>27</v>
      </c>
      <c r="AD11" s="1" t="s">
        <v>28</v>
      </c>
      <c r="AE11" s="1" t="s">
        <v>29</v>
      </c>
      <c r="AF11" s="1" t="s">
        <v>30</v>
      </c>
      <c r="AG11" s="1" t="s">
        <v>31</v>
      </c>
      <c r="AH11" s="1" t="s">
        <v>32</v>
      </c>
    </row>
    <row r="12" spans="1:34">
      <c r="A12" s="2" t="s">
        <v>1</v>
      </c>
      <c r="B12" s="2">
        <v>10000</v>
      </c>
      <c r="C12" s="2">
        <v>153001</v>
      </c>
      <c r="D12" s="2">
        <v>4.9922155437842797</v>
      </c>
      <c r="E12" s="2">
        <v>0.17647058823529399</v>
      </c>
      <c r="F12" s="3">
        <v>1</v>
      </c>
      <c r="G12" s="3" t="s">
        <v>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34">
      <c r="A13" s="2"/>
      <c r="B13" s="2">
        <v>10000</v>
      </c>
      <c r="C13" s="2">
        <v>153002</v>
      </c>
      <c r="D13" s="2">
        <v>4.9504488516781304</v>
      </c>
      <c r="E13" s="2">
        <v>0.17647058823529399</v>
      </c>
      <c r="F13" s="3">
        <v>1</v>
      </c>
      <c r="G13" t="s">
        <v>3</v>
      </c>
      <c r="H13" s="2">
        <v>15.2</v>
      </c>
      <c r="I13" s="2">
        <v>7.28</v>
      </c>
      <c r="J13" s="2">
        <v>6.54</v>
      </c>
      <c r="K13" s="2">
        <v>2.1800000000000002</v>
      </c>
      <c r="L13" s="2">
        <v>28.8</v>
      </c>
      <c r="M13" s="2">
        <v>4.92</v>
      </c>
      <c r="N13" s="2">
        <v>12.9</v>
      </c>
      <c r="O13" s="2">
        <v>12.2</v>
      </c>
      <c r="P13" s="2"/>
      <c r="Q13" s="2"/>
      <c r="R13" s="2"/>
      <c r="S13" s="2"/>
      <c r="T13" s="2"/>
      <c r="U13" s="2"/>
      <c r="V13">
        <f>(H13/$D13)/$E13</f>
        <v>17.399095701016169</v>
      </c>
      <c r="W13">
        <f t="shared" ref="W13:AC13" si="1">(I13/$D13)/$E13</f>
        <v>8.3332510989077448</v>
      </c>
      <c r="X13">
        <f t="shared" si="1"/>
        <v>7.4861898608319573</v>
      </c>
      <c r="Y13">
        <f t="shared" si="1"/>
        <v>2.4953966202773192</v>
      </c>
      <c r="Z13">
        <f t="shared" si="1"/>
        <v>32.966707644030642</v>
      </c>
      <c r="AA13">
        <f t="shared" si="1"/>
        <v>5.6318125558552339</v>
      </c>
      <c r="AB13">
        <f t="shared" si="1"/>
        <v>14.766337798888722</v>
      </c>
      <c r="AC13">
        <f t="shared" si="1"/>
        <v>13.965063654762977</v>
      </c>
    </row>
    <row r="14" spans="1:34">
      <c r="A14" s="2"/>
      <c r="B14" s="2">
        <v>10000</v>
      </c>
      <c r="C14" s="2">
        <v>153003</v>
      </c>
      <c r="D14" s="2">
        <v>4.9824824368277101</v>
      </c>
      <c r="E14" s="2">
        <v>0.17647058823529399</v>
      </c>
      <c r="F14" s="3">
        <v>1</v>
      </c>
      <c r="G14" t="s">
        <v>4</v>
      </c>
      <c r="H14" s="2"/>
      <c r="I14" s="2"/>
      <c r="J14" s="2"/>
      <c r="K14" s="2"/>
      <c r="L14" s="2"/>
      <c r="M14" s="2"/>
      <c r="N14" s="2"/>
      <c r="O14" s="2"/>
      <c r="P14" s="2">
        <v>38.9</v>
      </c>
      <c r="Q14" s="2">
        <v>31.5</v>
      </c>
      <c r="R14" s="2">
        <v>72.7</v>
      </c>
      <c r="S14" s="3">
        <v>36.1</v>
      </c>
      <c r="T14" s="3">
        <v>27.7</v>
      </c>
      <c r="U14" s="2"/>
      <c r="AD14">
        <f>(P14/$D14)/$E14</f>
        <v>44.241667909155922</v>
      </c>
      <c r="AE14">
        <f t="shared" ref="AE14:AH14" si="2">(Q14/$D14)/$E14</f>
        <v>35.825515144946309</v>
      </c>
      <c r="AF14">
        <f t="shared" si="2"/>
        <v>82.683014318653861</v>
      </c>
      <c r="AG14">
        <f t="shared" si="2"/>
        <v>41.057177674049584</v>
      </c>
      <c r="AH14">
        <f t="shared" si="2"/>
        <v>31.503706968730562</v>
      </c>
    </row>
    <row r="15" spans="1:34">
      <c r="A15" t="s">
        <v>1</v>
      </c>
      <c r="B15">
        <v>9000</v>
      </c>
      <c r="C15">
        <v>153005</v>
      </c>
      <c r="D15" s="3">
        <v>5.3535753529122703</v>
      </c>
      <c r="E15" s="3">
        <v>0.17647058823529399</v>
      </c>
      <c r="F15" s="3">
        <v>1</v>
      </c>
      <c r="G15" t="s">
        <v>2</v>
      </c>
    </row>
    <row r="16" spans="1:34">
      <c r="B16">
        <v>9000</v>
      </c>
      <c r="C16">
        <v>153006</v>
      </c>
      <c r="D16" s="3">
        <v>5.3407419346978298</v>
      </c>
      <c r="E16" s="3">
        <v>0.17647058823529399</v>
      </c>
      <c r="F16" s="3">
        <v>1</v>
      </c>
      <c r="G16" t="s">
        <v>3</v>
      </c>
      <c r="H16">
        <v>21.2</v>
      </c>
      <c r="I16">
        <v>12</v>
      </c>
      <c r="J16">
        <v>10.3</v>
      </c>
      <c r="K16">
        <v>3.5640000000000001</v>
      </c>
      <c r="L16">
        <v>35.1</v>
      </c>
      <c r="M16">
        <v>6.468</v>
      </c>
      <c r="N16">
        <v>15.7</v>
      </c>
      <c r="O16">
        <v>14.2</v>
      </c>
      <c r="V16">
        <f t="shared" ref="V16:V40" si="3">(H16/$D16)/$E16</f>
        <v>22.493753639892049</v>
      </c>
      <c r="W16">
        <f t="shared" ref="W16" si="4">(I16/$D16)/$E16</f>
        <v>12.732313381070973</v>
      </c>
      <c r="X16">
        <f t="shared" ref="X16" si="5">(J16/$D16)/$E16</f>
        <v>10.928568985419252</v>
      </c>
      <c r="Y16">
        <f t="shared" ref="Y16" si="6">(K16/$D16)/$E16</f>
        <v>3.7814970741780787</v>
      </c>
      <c r="Z16">
        <f t="shared" ref="Z16" si="7">(L16/$D16)/$E16</f>
        <v>37.242016639632595</v>
      </c>
      <c r="AA16">
        <f t="shared" ref="AA16" si="8">(M16/$D16)/$E16</f>
        <v>6.8627169123972545</v>
      </c>
      <c r="AB16">
        <f t="shared" ref="AB16" si="9">(N16/$D16)/$E16</f>
        <v>16.658110006901186</v>
      </c>
      <c r="AC16">
        <f t="shared" ref="AC16" si="10">(O16/$D16)/$E16</f>
        <v>15.066570834267317</v>
      </c>
    </row>
    <row r="17" spans="1:34">
      <c r="B17">
        <v>9000</v>
      </c>
      <c r="C17">
        <v>153007</v>
      </c>
      <c r="D17" s="3">
        <v>5.3906973596347596</v>
      </c>
      <c r="E17" s="3">
        <v>0.17647058823529399</v>
      </c>
      <c r="F17" s="3">
        <v>1</v>
      </c>
      <c r="G17" t="s">
        <v>4</v>
      </c>
      <c r="P17">
        <v>54.6</v>
      </c>
      <c r="Q17">
        <v>46.3</v>
      </c>
      <c r="R17">
        <v>100.2</v>
      </c>
      <c r="S17">
        <v>47.5</v>
      </c>
      <c r="T17">
        <v>37.6</v>
      </c>
      <c r="AD17">
        <f t="shared" ref="AD17:AD41" si="11">(P17/$D17)/$E17</f>
        <v>57.395171600017861</v>
      </c>
      <c r="AE17">
        <f t="shared" ref="AE17" si="12">(Q17/$D17)/$E17</f>
        <v>48.6702645619199</v>
      </c>
      <c r="AF17">
        <f t="shared" ref="AF17" si="13">(R17/$D17)/$E17</f>
        <v>105.32960062860421</v>
      </c>
      <c r="AG17">
        <f t="shared" ref="AG17" si="14">(S17/$D17)/$E17</f>
        <v>49.931696904777446</v>
      </c>
      <c r="AH17">
        <f t="shared" ref="AH17" si="15">(T17/$D17)/$E17</f>
        <v>39.524880076202777</v>
      </c>
    </row>
    <row r="18" spans="1:34">
      <c r="A18" t="s">
        <v>1</v>
      </c>
      <c r="B18">
        <v>8000</v>
      </c>
      <c r="C18">
        <v>153008</v>
      </c>
      <c r="D18">
        <v>5.1091670690083504</v>
      </c>
      <c r="E18">
        <v>0.17647058823529399</v>
      </c>
      <c r="F18">
        <v>1</v>
      </c>
      <c r="G18" t="s">
        <v>2</v>
      </c>
    </row>
    <row r="19" spans="1:34">
      <c r="B19">
        <v>8000</v>
      </c>
      <c r="C19">
        <v>153009</v>
      </c>
      <c r="D19">
        <v>5.1758561253573099</v>
      </c>
      <c r="E19">
        <v>0.17647058823529399</v>
      </c>
      <c r="F19">
        <v>1</v>
      </c>
      <c r="G19" t="s">
        <v>3</v>
      </c>
      <c r="H19">
        <v>27.9</v>
      </c>
      <c r="I19">
        <v>15.5</v>
      </c>
      <c r="J19">
        <v>13.9</v>
      </c>
      <c r="K19">
        <v>4.18</v>
      </c>
      <c r="L19">
        <v>42.7</v>
      </c>
      <c r="M19">
        <v>9.5090000000000003</v>
      </c>
      <c r="N19">
        <v>18.5</v>
      </c>
      <c r="O19">
        <v>15.8</v>
      </c>
      <c r="V19">
        <f t="shared" si="3"/>
        <v>30.545671319077833</v>
      </c>
      <c r="W19">
        <f t="shared" ref="W19" si="16">(I19/$D19)/$E19</f>
        <v>16.969817399487685</v>
      </c>
      <c r="X19">
        <f t="shared" ref="X19" si="17">(J19/$D19)/$E19</f>
        <v>15.218094313088956</v>
      </c>
      <c r="Y19">
        <f t="shared" ref="Y19" si="18">(K19/$D19)/$E19</f>
        <v>4.5763765632166793</v>
      </c>
      <c r="Z19">
        <f t="shared" ref="Z19" si="19">(L19/$D19)/$E19</f>
        <v>46.749109868266075</v>
      </c>
      <c r="AA19">
        <f t="shared" ref="AA19" si="20">(M19/$D19)/$E19</f>
        <v>10.410709267853447</v>
      </c>
      <c r="AB19">
        <f t="shared" ref="AB19" si="21">(N19/$D19)/$E19</f>
        <v>20.254298186485304</v>
      </c>
      <c r="AC19">
        <f t="shared" ref="AC19" si="22">(O19/$D19)/$E19</f>
        <v>17.298265478187449</v>
      </c>
    </row>
    <row r="20" spans="1:34">
      <c r="B20">
        <v>8000</v>
      </c>
      <c r="C20">
        <v>153010</v>
      </c>
      <c r="D20">
        <v>5.0528285245191</v>
      </c>
      <c r="E20">
        <v>0.17647058823529399</v>
      </c>
      <c r="F20">
        <v>1</v>
      </c>
      <c r="G20" t="s">
        <v>4</v>
      </c>
      <c r="P20">
        <v>75</v>
      </c>
      <c r="Q20">
        <v>63.1</v>
      </c>
      <c r="R20">
        <v>120.7</v>
      </c>
      <c r="S20">
        <v>57.5</v>
      </c>
      <c r="T20">
        <v>38.799999999999997</v>
      </c>
      <c r="AD20">
        <f t="shared" si="11"/>
        <v>84.111304774675574</v>
      </c>
      <c r="AE20">
        <f t="shared" ref="AE20" si="23">(Q20/$D20)/$E20</f>
        <v>70.765644417093725</v>
      </c>
      <c r="AF20">
        <f t="shared" ref="AF20" si="24">(R20/$D20)/$E20</f>
        <v>135.36312648404456</v>
      </c>
      <c r="AG20">
        <f t="shared" ref="AG20" si="25">(S20/$D20)/$E20</f>
        <v>64.485333660584601</v>
      </c>
      <c r="AH20">
        <f t="shared" ref="AH20" si="26">(T20/$D20)/$E20</f>
        <v>43.51358167009883</v>
      </c>
    </row>
    <row r="21" spans="1:34">
      <c r="A21" t="s">
        <v>1</v>
      </c>
      <c r="B21">
        <v>7000</v>
      </c>
      <c r="C21">
        <f>C20+1</f>
        <v>153011</v>
      </c>
      <c r="D21">
        <v>4.8499529751821999</v>
      </c>
      <c r="E21">
        <v>0.17647058823529399</v>
      </c>
      <c r="F21">
        <v>1</v>
      </c>
      <c r="G21" t="s">
        <v>2</v>
      </c>
    </row>
    <row r="22" spans="1:34">
      <c r="B22">
        <v>7000</v>
      </c>
      <c r="C22">
        <f t="shared" ref="C22:C41" si="27">C21+1</f>
        <v>153012</v>
      </c>
      <c r="D22">
        <v>4.86597618052014</v>
      </c>
      <c r="E22">
        <v>0.17647058823529399</v>
      </c>
      <c r="F22">
        <v>1</v>
      </c>
      <c r="G22" t="s">
        <v>3</v>
      </c>
      <c r="H22">
        <v>39.9</v>
      </c>
      <c r="I22">
        <v>21.6</v>
      </c>
      <c r="J22">
        <v>21.1</v>
      </c>
      <c r="K22">
        <v>6.41</v>
      </c>
      <c r="L22">
        <v>53.8</v>
      </c>
      <c r="M22">
        <v>12.3</v>
      </c>
      <c r="N22">
        <v>24.1</v>
      </c>
      <c r="O22">
        <v>20.3</v>
      </c>
      <c r="V22">
        <f t="shared" si="3"/>
        <v>46.465496667480927</v>
      </c>
      <c r="W22">
        <f t="shared" ref="W22" si="28">(I22/$D22)/$E22</f>
        <v>25.154253835027273</v>
      </c>
      <c r="X22">
        <f t="shared" ref="X22" si="29">(J22/$D22)/$E22</f>
        <v>24.571979440697937</v>
      </c>
      <c r="Y22">
        <f t="shared" ref="Y22" si="30">(K22/$D22)/$E22</f>
        <v>7.4647577353020749</v>
      </c>
      <c r="Z22">
        <f t="shared" ref="Z22" si="31">(L22/$D22)/$E22</f>
        <v>62.652724829836437</v>
      </c>
      <c r="AA22">
        <f t="shared" ref="AA22" si="32">(M22/$D22)/$E22</f>
        <v>14.323950100501643</v>
      </c>
      <c r="AB22">
        <f t="shared" ref="AB22" si="33">(N22/$D22)/$E22</f>
        <v>28.06562580667395</v>
      </c>
      <c r="AC22">
        <f t="shared" ref="AC22" si="34">(O22/$D22)/$E22</f>
        <v>23.640340409771003</v>
      </c>
    </row>
    <row r="23" spans="1:34">
      <c r="B23">
        <v>7000</v>
      </c>
      <c r="C23">
        <f t="shared" si="27"/>
        <v>153013</v>
      </c>
      <c r="D23">
        <v>4.7308232022639096</v>
      </c>
      <c r="E23">
        <v>0.17647058823529399</v>
      </c>
      <c r="F23">
        <v>1</v>
      </c>
      <c r="G23" t="s">
        <v>4</v>
      </c>
      <c r="P23">
        <v>121.7</v>
      </c>
      <c r="Q23">
        <v>101.1</v>
      </c>
      <c r="R23">
        <v>146</v>
      </c>
      <c r="S23">
        <v>67.8</v>
      </c>
      <c r="T23">
        <v>41.3</v>
      </c>
      <c r="AD23">
        <f t="shared" si="11"/>
        <v>145.77448867742797</v>
      </c>
      <c r="AE23">
        <f t="shared" ref="AE23" si="35">(Q23/$D23)/$E23</f>
        <v>121.09943143211149</v>
      </c>
      <c r="AF23">
        <f t="shared" ref="AF23" si="36">(R23/$D23)/$E23</f>
        <v>174.88147368039839</v>
      </c>
      <c r="AG23">
        <f t="shared" ref="AG23" si="37">(S23/$D23)/$E23</f>
        <v>81.21208161322609</v>
      </c>
      <c r="AH23">
        <f t="shared" ref="AH23" si="38">(T23/$D23)/$E23</f>
        <v>49.469896321920913</v>
      </c>
    </row>
    <row r="24" spans="1:34">
      <c r="A24" t="s">
        <v>1</v>
      </c>
      <c r="B24">
        <v>6000</v>
      </c>
      <c r="C24">
        <f t="shared" si="27"/>
        <v>153014</v>
      </c>
      <c r="D24">
        <v>4.6305606077890298</v>
      </c>
      <c r="E24">
        <v>0.17647058823529399</v>
      </c>
      <c r="F24">
        <v>1</v>
      </c>
      <c r="G24" t="s">
        <v>2</v>
      </c>
    </row>
    <row r="25" spans="1:34">
      <c r="B25">
        <v>6000</v>
      </c>
      <c r="C25">
        <f t="shared" si="27"/>
        <v>153015</v>
      </c>
      <c r="D25">
        <v>4.6989654894148503</v>
      </c>
      <c r="E25">
        <v>0.17647058823529399</v>
      </c>
      <c r="F25">
        <v>1</v>
      </c>
      <c r="G25" t="s">
        <v>3</v>
      </c>
      <c r="H25">
        <v>58.4</v>
      </c>
      <c r="I25">
        <v>33.299999999999997</v>
      </c>
      <c r="J25">
        <v>31.3</v>
      </c>
      <c r="K25">
        <v>7.58</v>
      </c>
      <c r="L25">
        <v>67.7</v>
      </c>
      <c r="M25">
        <v>18.600000000000001</v>
      </c>
      <c r="N25">
        <v>29.8</v>
      </c>
      <c r="O25">
        <v>25.4</v>
      </c>
      <c r="V25">
        <f t="shared" si="3"/>
        <v>70.426849075357609</v>
      </c>
      <c r="W25">
        <f t="shared" ref="W25" si="39">(I25/$D25)/$E25</f>
        <v>40.157775243311782</v>
      </c>
      <c r="X25">
        <f t="shared" ref="X25" si="40">(J25/$D25)/$E25</f>
        <v>37.745896850320086</v>
      </c>
      <c r="Y25">
        <f t="shared" ref="Y25" si="41">(K25/$D25)/$E25</f>
        <v>9.1410191094385382</v>
      </c>
      <c r="Z25">
        <f t="shared" ref="Z25" si="42">(L25/$D25)/$E25</f>
        <v>81.64208360276902</v>
      </c>
      <c r="AA25">
        <f t="shared" ref="AA25" si="43">(M25/$D25)/$E25</f>
        <v>22.430469054822805</v>
      </c>
      <c r="AB25">
        <f t="shared" ref="AB25" si="44">(N25/$D25)/$E25</f>
        <v>35.936988055576315</v>
      </c>
      <c r="AC25">
        <f t="shared" ref="AC25" si="45">(O25/$D25)/$E25</f>
        <v>30.630855590994575</v>
      </c>
    </row>
    <row r="26" spans="1:34">
      <c r="B26">
        <v>6000</v>
      </c>
      <c r="C26">
        <f t="shared" si="27"/>
        <v>153016</v>
      </c>
      <c r="D26">
        <v>4.6912122095238598</v>
      </c>
      <c r="E26">
        <v>0.17647058823529399</v>
      </c>
      <c r="F26">
        <v>1</v>
      </c>
      <c r="G26" t="s">
        <v>4</v>
      </c>
      <c r="P26">
        <v>175.7</v>
      </c>
      <c r="Q26">
        <v>146.9</v>
      </c>
      <c r="R26">
        <v>176.6</v>
      </c>
      <c r="S26">
        <v>85.1</v>
      </c>
      <c r="T26">
        <v>51.2</v>
      </c>
      <c r="AD26">
        <f t="shared" si="11"/>
        <v>212.23370183767216</v>
      </c>
      <c r="AE26">
        <f t="shared" ref="AE26" si="46">(Q26/$D26)/$E26</f>
        <v>177.44525213405828</v>
      </c>
      <c r="AF26">
        <f t="shared" ref="AF26" si="47">(R26/$D26)/$E26</f>
        <v>213.32084089091009</v>
      </c>
      <c r="AG26">
        <f t="shared" ref="AG26" si="48">(S26/$D26)/$E26</f>
        <v>102.7950371450535</v>
      </c>
      <c r="AH26">
        <f t="shared" ref="AH26" si="49">(T26/$D26)/$E26</f>
        <v>61.84613280642467</v>
      </c>
    </row>
    <row r="27" spans="1:34">
      <c r="A27" t="s">
        <v>1</v>
      </c>
      <c r="B27">
        <v>9500</v>
      </c>
      <c r="C27">
        <f t="shared" si="27"/>
        <v>153017</v>
      </c>
      <c r="D27">
        <v>4.9955932740178399</v>
      </c>
      <c r="E27">
        <v>0.17647058823529399</v>
      </c>
      <c r="F27">
        <v>1</v>
      </c>
      <c r="G27" t="s">
        <v>2</v>
      </c>
    </row>
    <row r="28" spans="1:34">
      <c r="B28">
        <v>9500</v>
      </c>
      <c r="C28">
        <f t="shared" si="27"/>
        <v>153018</v>
      </c>
      <c r="D28">
        <v>5.0297166559199997</v>
      </c>
      <c r="E28">
        <v>0.17647058823529399</v>
      </c>
      <c r="F28">
        <v>1</v>
      </c>
      <c r="G28" t="s">
        <v>3</v>
      </c>
      <c r="H28">
        <v>18</v>
      </c>
      <c r="I28">
        <v>9.3000000000000007</v>
      </c>
      <c r="J28">
        <v>8.6</v>
      </c>
      <c r="K28">
        <v>2.73</v>
      </c>
      <c r="L28">
        <v>30.4</v>
      </c>
      <c r="M28">
        <v>5.56</v>
      </c>
      <c r="N28">
        <v>14.7</v>
      </c>
      <c r="O28">
        <v>13.9</v>
      </c>
      <c r="V28">
        <f t="shared" si="3"/>
        <v>20.279472379412386</v>
      </c>
      <c r="W28">
        <f t="shared" ref="W28" si="50">(I28/$D28)/$E28</f>
        <v>10.477727396029733</v>
      </c>
      <c r="X28">
        <f t="shared" ref="X28" si="51">(J28/$D28)/$E28</f>
        <v>9.6890812479414734</v>
      </c>
      <c r="Y28">
        <f t="shared" ref="Y28" si="52">(K28/$D28)/$E28</f>
        <v>3.0757199775442121</v>
      </c>
      <c r="Z28">
        <f t="shared" ref="Z28" si="53">(L28/$D28)/$E28</f>
        <v>34.249775574118694</v>
      </c>
      <c r="AA28">
        <f t="shared" ref="AA28" si="54">(M28/$D28)/$E28</f>
        <v>6.2641036905296037</v>
      </c>
      <c r="AB28">
        <f t="shared" ref="AB28" si="55">(N28/$D28)/$E28</f>
        <v>16.561569109853448</v>
      </c>
      <c r="AC28">
        <f t="shared" ref="AC28" si="56">(O28/$D28)/$E28</f>
        <v>15.66025922632401</v>
      </c>
    </row>
    <row r="29" spans="1:34">
      <c r="B29">
        <v>9500</v>
      </c>
      <c r="C29">
        <f t="shared" si="27"/>
        <v>153019</v>
      </c>
      <c r="D29">
        <v>5.0712353397106504</v>
      </c>
      <c r="E29">
        <v>0.17647058823529399</v>
      </c>
      <c r="F29">
        <v>1</v>
      </c>
      <c r="G29" t="s">
        <v>4</v>
      </c>
      <c r="P29">
        <v>46.2</v>
      </c>
      <c r="Q29">
        <v>39.299999999999997</v>
      </c>
      <c r="R29">
        <v>89.2</v>
      </c>
      <c r="S29">
        <v>43.1</v>
      </c>
      <c r="T29">
        <v>33.799999999999997</v>
      </c>
      <c r="AD29">
        <f t="shared" si="11"/>
        <v>51.624502209542044</v>
      </c>
      <c r="AE29">
        <f t="shared" ref="AE29" si="57">(Q29/$D29)/$E29</f>
        <v>43.914349282142908</v>
      </c>
      <c r="AF29">
        <f t="shared" ref="AF29" si="58">(R29/$D29)/$E29</f>
        <v>99.673281322319284</v>
      </c>
      <c r="AG29">
        <f t="shared" ref="AG29" si="59">(S29/$D29)/$E29</f>
        <v>48.16052045955113</v>
      </c>
      <c r="AH29">
        <f t="shared" ref="AH29" si="60">(T29/$D29)/$E29</f>
        <v>37.76857520957838</v>
      </c>
    </row>
    <row r="30" spans="1:34">
      <c r="A30" t="s">
        <v>1</v>
      </c>
      <c r="B30">
        <v>9250</v>
      </c>
      <c r="C30">
        <f t="shared" si="27"/>
        <v>153020</v>
      </c>
      <c r="D30">
        <v>5.1450140423160802</v>
      </c>
      <c r="E30">
        <v>0.17647058823529399</v>
      </c>
      <c r="F30">
        <v>1</v>
      </c>
      <c r="G30" t="s">
        <v>2</v>
      </c>
    </row>
    <row r="31" spans="1:34">
      <c r="B31">
        <v>9250</v>
      </c>
      <c r="C31">
        <f t="shared" si="27"/>
        <v>153021</v>
      </c>
      <c r="D31">
        <v>5.1343240057447002</v>
      </c>
      <c r="E31">
        <v>0.17647058823529399</v>
      </c>
      <c r="F31">
        <v>1</v>
      </c>
      <c r="G31" t="s">
        <v>3</v>
      </c>
      <c r="H31">
        <v>19.399999999999999</v>
      </c>
      <c r="I31">
        <v>10.5</v>
      </c>
      <c r="J31">
        <v>9.16</v>
      </c>
      <c r="K31">
        <v>3.0750000000000002</v>
      </c>
      <c r="L31">
        <v>33</v>
      </c>
      <c r="M31">
        <v>5.8120000000000003</v>
      </c>
      <c r="N31">
        <v>15.4</v>
      </c>
      <c r="O31">
        <v>12.9</v>
      </c>
      <c r="V31">
        <f t="shared" si="3"/>
        <v>21.411452259407671</v>
      </c>
      <c r="W31">
        <f t="shared" ref="W31" si="61">(I31/$D31)/$E31</f>
        <v>11.588672614627864</v>
      </c>
      <c r="X31">
        <f t="shared" ref="X31" si="62">(J31/$D31)/$E31</f>
        <v>10.109737252380118</v>
      </c>
      <c r="Y31">
        <f t="shared" ref="Y31" si="63">(K31/$D31)/$E31</f>
        <v>3.3938255514267315</v>
      </c>
      <c r="Z31">
        <f t="shared" ref="Z31" si="64">(L31/$D31)/$E31</f>
        <v>36.421542503116143</v>
      </c>
      <c r="AA31">
        <f t="shared" ref="AA31" si="65">(M31/$D31)/$E31</f>
        <v>6.4146062129730623</v>
      </c>
      <c r="AB31">
        <f t="shared" ref="AB31" si="66">(N31/$D31)/$E31</f>
        <v>16.996719834787534</v>
      </c>
      <c r="AC31">
        <f t="shared" ref="AC31" si="67">(O31/$D31)/$E31</f>
        <v>14.237512069399948</v>
      </c>
    </row>
    <row r="32" spans="1:34">
      <c r="B32">
        <v>9250</v>
      </c>
      <c r="C32">
        <f t="shared" si="27"/>
        <v>153022</v>
      </c>
      <c r="D32">
        <v>5.1188403716492203</v>
      </c>
      <c r="E32">
        <v>0.17647058823529399</v>
      </c>
      <c r="F32">
        <v>1</v>
      </c>
      <c r="G32" t="s">
        <v>4</v>
      </c>
      <c r="P32">
        <v>50.4</v>
      </c>
      <c r="Q32">
        <v>41.4</v>
      </c>
      <c r="R32">
        <v>97.1</v>
      </c>
      <c r="S32">
        <v>46.1</v>
      </c>
      <c r="T32">
        <v>34.700000000000003</v>
      </c>
      <c r="AD32">
        <f t="shared" si="11"/>
        <v>55.793886752515355</v>
      </c>
      <c r="AE32">
        <f t="shared" ref="AE32" si="68">(Q32/$D32)/$E32</f>
        <v>45.830692689566185</v>
      </c>
      <c r="AF32">
        <f t="shared" ref="AF32" si="69">(R32/$D32)/$E32</f>
        <v>107.49179372359605</v>
      </c>
      <c r="AG32">
        <f t="shared" ref="AG32" si="70">(S32/$D32)/$E32</f>
        <v>51.033694033550752</v>
      </c>
      <c r="AH32">
        <f t="shared" ref="AH32" si="71">(T32/$D32)/$E32</f>
        <v>38.413648220481804</v>
      </c>
    </row>
    <row r="33" spans="1:34">
      <c r="A33" t="s">
        <v>1</v>
      </c>
      <c r="B33">
        <v>8500</v>
      </c>
      <c r="C33">
        <f t="shared" si="27"/>
        <v>153023</v>
      </c>
      <c r="D33">
        <v>5.3571140660958099</v>
      </c>
      <c r="E33">
        <v>0.17647058823529399</v>
      </c>
      <c r="F33">
        <v>1</v>
      </c>
      <c r="G33" t="s">
        <v>2</v>
      </c>
    </row>
    <row r="34" spans="1:34">
      <c r="B34">
        <v>8500</v>
      </c>
      <c r="C34">
        <f t="shared" si="27"/>
        <v>153024</v>
      </c>
      <c r="D34">
        <v>5.3873503864388397</v>
      </c>
      <c r="E34">
        <v>0.17647058823529399</v>
      </c>
      <c r="F34">
        <v>1</v>
      </c>
      <c r="G34" t="s">
        <v>3</v>
      </c>
      <c r="H34">
        <v>24.4</v>
      </c>
      <c r="I34">
        <v>13.5</v>
      </c>
      <c r="J34">
        <v>12.4</v>
      </c>
      <c r="K34">
        <v>3.4980000000000002</v>
      </c>
      <c r="L34">
        <v>40.299999999999997</v>
      </c>
      <c r="M34">
        <v>6.6210000000000004</v>
      </c>
      <c r="N34">
        <v>16.100000000000001</v>
      </c>
      <c r="O34">
        <v>15</v>
      </c>
      <c r="V34">
        <f t="shared" si="3"/>
        <v>25.665059212542538</v>
      </c>
      <c r="W34">
        <f t="shared" ref="W34" si="72">(I34/$D34)/$E34</f>
        <v>14.199930302021489</v>
      </c>
      <c r="X34">
        <f t="shared" ref="X34" si="73">(J34/$D34)/$E34</f>
        <v>13.042898944078997</v>
      </c>
      <c r="Y34">
        <f t="shared" ref="Y34" si="74">(K34/$D34)/$E34</f>
        <v>3.6793597182571234</v>
      </c>
      <c r="Z34">
        <f t="shared" ref="Z34" si="75">(L34/$D34)/$E34</f>
        <v>42.389421568256736</v>
      </c>
      <c r="AA34">
        <f t="shared" ref="AA34" si="76">(M34/$D34)/$E34</f>
        <v>6.9642769281247618</v>
      </c>
      <c r="AB34">
        <f t="shared" ref="AB34" si="77">(N34/$D34)/$E34</f>
        <v>16.934731693521925</v>
      </c>
      <c r="AC34">
        <f t="shared" ref="AC34" si="78">(O34/$D34)/$E34</f>
        <v>15.777700335579432</v>
      </c>
    </row>
    <row r="35" spans="1:34">
      <c r="B35">
        <v>8500</v>
      </c>
      <c r="C35">
        <f t="shared" si="27"/>
        <v>153025</v>
      </c>
      <c r="D35">
        <v>5.3690675358056996</v>
      </c>
      <c r="E35">
        <v>0.17647058823529399</v>
      </c>
      <c r="F35">
        <v>1</v>
      </c>
      <c r="G35" t="s">
        <v>4</v>
      </c>
      <c r="P35">
        <v>67.900000000000006</v>
      </c>
      <c r="Q35">
        <v>53.9</v>
      </c>
      <c r="R35">
        <v>114.3</v>
      </c>
      <c r="S35">
        <v>60.6</v>
      </c>
      <c r="T35">
        <v>39.799999999999997</v>
      </c>
      <c r="AD35">
        <f t="shared" si="11"/>
        <v>71.663592253347886</v>
      </c>
      <c r="AE35">
        <f t="shared" ref="AE35" si="79">(Q35/$D35)/$E35</f>
        <v>56.887593850595742</v>
      </c>
      <c r="AF35">
        <f t="shared" ref="AF35" si="80">(R35/$D35)/$E35</f>
        <v>120.63547267389782</v>
      </c>
      <c r="AG35">
        <f t="shared" ref="AG35" si="81">(S35/$D35)/$E35</f>
        <v>63.958964514769981</v>
      </c>
      <c r="AH35">
        <f t="shared" ref="AH35" si="82">(T35/$D35)/$E35</f>
        <v>42.006052602109655</v>
      </c>
    </row>
    <row r="36" spans="1:34">
      <c r="A36" t="s">
        <v>1</v>
      </c>
      <c r="B36">
        <v>7500</v>
      </c>
      <c r="C36">
        <f t="shared" si="27"/>
        <v>153026</v>
      </c>
      <c r="D36">
        <v>5.20984244696752</v>
      </c>
      <c r="E36">
        <v>0.17647058823529399</v>
      </c>
      <c r="F36">
        <v>1</v>
      </c>
      <c r="G36" t="s">
        <v>2</v>
      </c>
    </row>
    <row r="37" spans="1:34">
      <c r="B37">
        <v>7500</v>
      </c>
      <c r="C37">
        <f t="shared" si="27"/>
        <v>153027</v>
      </c>
      <c r="D37">
        <v>5.1581759859440899</v>
      </c>
      <c r="E37">
        <v>0.17647058823529399</v>
      </c>
      <c r="F37">
        <v>1</v>
      </c>
      <c r="G37" t="s">
        <v>3</v>
      </c>
      <c r="H37">
        <v>33.200000000000003</v>
      </c>
      <c r="I37">
        <v>19.8</v>
      </c>
      <c r="J37">
        <v>18.399999999999999</v>
      </c>
      <c r="K37">
        <v>5.6520000000000001</v>
      </c>
      <c r="L37">
        <v>50.5</v>
      </c>
      <c r="M37">
        <v>10.4</v>
      </c>
      <c r="N37">
        <v>21.5</v>
      </c>
      <c r="O37">
        <v>16.7</v>
      </c>
      <c r="V37">
        <f t="shared" si="3"/>
        <v>36.472841145007941</v>
      </c>
      <c r="W37">
        <f t="shared" ref="W37" si="83">(I37/$D37)/$E37</f>
        <v>21.751875140697503</v>
      </c>
      <c r="X37">
        <f t="shared" ref="X37" si="84">(J37/$D37)/$E37</f>
        <v>20.21386376711283</v>
      </c>
      <c r="Y37">
        <f t="shared" ref="Y37" si="85">(K37/$D37)/$E37</f>
        <v>6.2091716310718326</v>
      </c>
      <c r="Z37">
        <f t="shared" ref="Z37" si="86">(L37/$D37)/$E37</f>
        <v>55.478267404304241</v>
      </c>
      <c r="AA37">
        <f t="shared" ref="AA37" si="87">(M37/$D37)/$E37</f>
        <v>11.425227346628992</v>
      </c>
      <c r="AB37">
        <f t="shared" ref="AB37" si="88">(N37/$D37)/$E37</f>
        <v>23.619460380050317</v>
      </c>
      <c r="AC37">
        <f t="shared" ref="AC37" si="89">(O37/$D37)/$E37</f>
        <v>18.346278527760017</v>
      </c>
    </row>
    <row r="38" spans="1:34">
      <c r="B38">
        <v>7500</v>
      </c>
      <c r="C38">
        <f t="shared" si="27"/>
        <v>153028</v>
      </c>
      <c r="D38">
        <v>5.1276172384853096</v>
      </c>
      <c r="E38">
        <v>0.17647058823529399</v>
      </c>
      <c r="F38">
        <v>1</v>
      </c>
      <c r="G38" t="s">
        <v>4</v>
      </c>
      <c r="P38">
        <v>98.3</v>
      </c>
      <c r="Q38">
        <v>79.8</v>
      </c>
      <c r="R38">
        <v>140.19999999999999</v>
      </c>
      <c r="S38">
        <v>64.400000000000006</v>
      </c>
      <c r="T38">
        <v>41.8</v>
      </c>
      <c r="AD38">
        <f t="shared" si="11"/>
        <v>108.63395363299007</v>
      </c>
      <c r="AE38">
        <f t="shared" ref="AE38" si="90">(Q38/$D38)/$E38</f>
        <v>88.189109866862736</v>
      </c>
      <c r="AF38">
        <f t="shared" ref="AF38" si="91">(R38/$D38)/$E38</f>
        <v>154.93876194654331</v>
      </c>
      <c r="AG38">
        <f t="shared" ref="AG38" si="92">(S38/$D38)/$E38</f>
        <v>71.170158839924326</v>
      </c>
      <c r="AH38">
        <f t="shared" ref="AH38" si="93">(T38/$D38)/$E38</f>
        <v>46.194295644547154</v>
      </c>
    </row>
    <row r="39" spans="1:34">
      <c r="A39" t="s">
        <v>1</v>
      </c>
      <c r="B39">
        <v>6500</v>
      </c>
      <c r="C39">
        <f t="shared" si="27"/>
        <v>153029</v>
      </c>
      <c r="D39">
        <v>5.3411016084836804</v>
      </c>
      <c r="E39">
        <v>0.17647058823529399</v>
      </c>
      <c r="F39">
        <v>1</v>
      </c>
      <c r="G39" t="s">
        <v>2</v>
      </c>
    </row>
    <row r="40" spans="1:34">
      <c r="B40">
        <v>6500</v>
      </c>
      <c r="C40">
        <f t="shared" si="27"/>
        <v>153030</v>
      </c>
      <c r="D40">
        <v>5.3042079781232498</v>
      </c>
      <c r="E40">
        <v>0.17647058823529399</v>
      </c>
      <c r="F40">
        <v>1</v>
      </c>
      <c r="G40" t="s">
        <v>3</v>
      </c>
      <c r="H40">
        <v>48.9</v>
      </c>
      <c r="I40">
        <v>27.1</v>
      </c>
      <c r="J40">
        <v>23.1</v>
      </c>
      <c r="K40">
        <v>6.4109999999999996</v>
      </c>
      <c r="L40">
        <v>61.4</v>
      </c>
      <c r="M40">
        <v>16.399999999999999</v>
      </c>
      <c r="N40">
        <v>27.2</v>
      </c>
      <c r="O40">
        <v>21.5</v>
      </c>
      <c r="V40">
        <f t="shared" si="3"/>
        <v>52.241541271170988</v>
      </c>
      <c r="W40">
        <f t="shared" ref="W40" si="94">(I40/$D40)/$E40</f>
        <v>28.951856205495584</v>
      </c>
      <c r="X40">
        <f t="shared" ref="X40" si="95">(J40/$D40)/$E40</f>
        <v>24.678519496197342</v>
      </c>
      <c r="Y40">
        <f t="shared" ref="Y40" si="96">(K40/$D40)/$E40</f>
        <v>6.8490904108277544</v>
      </c>
      <c r="Z40">
        <f t="shared" ref="Z40" si="97">(L40/$D40)/$E40</f>
        <v>65.595718487727993</v>
      </c>
      <c r="AA40">
        <f t="shared" ref="AA40" si="98">(M40/$D40)/$E40</f>
        <v>17.520680508122783</v>
      </c>
      <c r="AB40">
        <f t="shared" ref="AB40" si="99">(N40/$D40)/$E40</f>
        <v>29.058689623228034</v>
      </c>
      <c r="AC40">
        <f t="shared" ref="AC40" si="100">(O40/$D40)/$E40</f>
        <v>22.969184812478044</v>
      </c>
    </row>
    <row r="41" spans="1:34">
      <c r="B41">
        <v>6500</v>
      </c>
      <c r="C41">
        <f t="shared" si="27"/>
        <v>153031</v>
      </c>
      <c r="D41">
        <v>5.2671800128369703</v>
      </c>
      <c r="E41">
        <v>0.17647058823529399</v>
      </c>
      <c r="F41">
        <v>1</v>
      </c>
      <c r="G41" t="s">
        <v>4</v>
      </c>
      <c r="P41">
        <v>148.80000000000001</v>
      </c>
      <c r="Q41">
        <v>120.1</v>
      </c>
      <c r="R41">
        <v>169.5</v>
      </c>
      <c r="S41">
        <v>82.1</v>
      </c>
      <c r="T41">
        <v>46.5</v>
      </c>
      <c r="AD41">
        <f t="shared" si="11"/>
        <v>160.0856621465349</v>
      </c>
      <c r="AE41">
        <f t="shared" ref="AE41" si="101">(Q41/$D41)/$E41</f>
        <v>129.20892489112126</v>
      </c>
      <c r="AF41">
        <f t="shared" ref="AF41" si="102">(R41/$D41)/$E41</f>
        <v>182.35564337256497</v>
      </c>
      <c r="AG41">
        <f t="shared" ref="AG41" si="103">(S41/$D41)/$E41</f>
        <v>88.32683375154916</v>
      </c>
      <c r="AH41">
        <f t="shared" ref="AH41" si="104">(T41/$D41)/$E41</f>
        <v>50.026769420792156</v>
      </c>
    </row>
    <row r="43" spans="1:34">
      <c r="A43" s="4" t="s">
        <v>45</v>
      </c>
      <c r="H43" s="4" t="s">
        <v>18</v>
      </c>
      <c r="V43" s="4" t="s">
        <v>53</v>
      </c>
    </row>
    <row r="44" spans="1:34">
      <c r="A44" s="1" t="s">
        <v>0</v>
      </c>
      <c r="B44" s="1" t="s">
        <v>8</v>
      </c>
      <c r="C44" s="1" t="s">
        <v>34</v>
      </c>
      <c r="D44" s="1" t="s">
        <v>41</v>
      </c>
      <c r="E44" s="1" t="s">
        <v>51</v>
      </c>
      <c r="F44" s="1" t="s">
        <v>52</v>
      </c>
      <c r="G44" s="1" t="s">
        <v>17</v>
      </c>
      <c r="H44" s="1" t="s">
        <v>20</v>
      </c>
      <c r="I44" s="1" t="s">
        <v>21</v>
      </c>
      <c r="J44" s="1" t="s">
        <v>12</v>
      </c>
      <c r="K44" s="1" t="s">
        <v>13</v>
      </c>
      <c r="L44" s="1" t="s">
        <v>14</v>
      </c>
      <c r="M44" s="1" t="s">
        <v>15</v>
      </c>
      <c r="N44" s="1" t="s">
        <v>16</v>
      </c>
      <c r="O44" s="1" t="s">
        <v>7</v>
      </c>
      <c r="P44" s="1" t="s">
        <v>10</v>
      </c>
      <c r="Q44" s="1" t="s">
        <v>11</v>
      </c>
      <c r="V44" s="1" t="s">
        <v>20</v>
      </c>
      <c r="W44" s="1" t="s">
        <v>21</v>
      </c>
      <c r="X44" s="1" t="s">
        <v>12</v>
      </c>
      <c r="Y44" s="1" t="s">
        <v>13</v>
      </c>
      <c r="Z44" s="1" t="s">
        <v>14</v>
      </c>
      <c r="AA44" s="1" t="s">
        <v>15</v>
      </c>
      <c r="AB44" s="1" t="s">
        <v>16</v>
      </c>
      <c r="AC44" s="1" t="s">
        <v>7</v>
      </c>
      <c r="AD44" s="1" t="s">
        <v>10</v>
      </c>
      <c r="AE44" s="1" t="s">
        <v>11</v>
      </c>
    </row>
    <row r="45" spans="1:34">
      <c r="A45" t="s">
        <v>35</v>
      </c>
      <c r="B45">
        <v>9000</v>
      </c>
      <c r="C45">
        <v>153199</v>
      </c>
      <c r="D45">
        <v>5.6565583744758898</v>
      </c>
      <c r="E45" s="6">
        <v>5.8823529411764698E-2</v>
      </c>
      <c r="F45">
        <v>1</v>
      </c>
      <c r="G45" t="s">
        <v>22</v>
      </c>
      <c r="H45">
        <v>4.968</v>
      </c>
      <c r="I45">
        <v>62.7</v>
      </c>
      <c r="J45">
        <v>74.400000000000006</v>
      </c>
      <c r="K45">
        <v>33.200000000000003</v>
      </c>
      <c r="L45">
        <v>27.8</v>
      </c>
      <c r="V45">
        <f>(H45/$D45)/$E45</f>
        <v>14.930633506955598</v>
      </c>
      <c r="W45">
        <f t="shared" ref="W45:Z45" si="105">(I45/$D45)/$E45</f>
        <v>188.43613544406523</v>
      </c>
      <c r="X45">
        <f t="shared" si="105"/>
        <v>223.59885928290993</v>
      </c>
      <c r="Y45">
        <f t="shared" si="105"/>
        <v>99.777985593986685</v>
      </c>
      <c r="Z45">
        <f t="shared" si="105"/>
        <v>83.549036129904508</v>
      </c>
    </row>
    <row r="46" spans="1:34">
      <c r="A46" t="s">
        <v>35</v>
      </c>
      <c r="B46">
        <v>8000</v>
      </c>
      <c r="C46">
        <v>153200</v>
      </c>
      <c r="D46">
        <v>5.1516859994292599</v>
      </c>
      <c r="E46" s="6">
        <v>5.8823529411764698E-2</v>
      </c>
      <c r="F46">
        <v>1</v>
      </c>
      <c r="G46" t="s">
        <v>22</v>
      </c>
      <c r="H46">
        <v>7.52</v>
      </c>
      <c r="I46">
        <v>81.5</v>
      </c>
      <c r="J46">
        <v>82.9</v>
      </c>
      <c r="K46">
        <v>34</v>
      </c>
      <c r="L46">
        <v>29.8</v>
      </c>
      <c r="V46">
        <f t="shared" ref="V46:V48" si="106">(H46/$D46)/$E46</f>
        <v>24.815177014702183</v>
      </c>
      <c r="W46">
        <f t="shared" ref="W46:W48" si="107">(I46/$D46)/$E46</f>
        <v>268.94108067795582</v>
      </c>
      <c r="X46">
        <f t="shared" ref="X46:X49" si="108">(J46/$D46)/$E46</f>
        <v>273.56092746260788</v>
      </c>
      <c r="Y46">
        <f t="shared" ref="Y46:Y49" si="109">(K46/$D46)/$E46</f>
        <v>112.19627905583434</v>
      </c>
      <c r="Z46">
        <f t="shared" ref="Z46:Z49" si="110">(L46/$D46)/$E46</f>
        <v>98.336738701878332</v>
      </c>
    </row>
    <row r="47" spans="1:34">
      <c r="A47" t="s">
        <v>35</v>
      </c>
      <c r="B47">
        <v>7000</v>
      </c>
      <c r="C47">
        <v>153201</v>
      </c>
      <c r="D47">
        <v>5.2030788896007598</v>
      </c>
      <c r="E47" s="6">
        <v>5.8823529411764698E-2</v>
      </c>
      <c r="F47">
        <v>1</v>
      </c>
      <c r="G47" t="s">
        <v>22</v>
      </c>
      <c r="H47">
        <v>12.5</v>
      </c>
      <c r="I47">
        <v>117.4</v>
      </c>
      <c r="J47">
        <v>100.7</v>
      </c>
      <c r="K47">
        <v>41.1</v>
      </c>
      <c r="L47">
        <v>33.799999999999997</v>
      </c>
      <c r="V47">
        <f t="shared" si="106"/>
        <v>40.841202777977763</v>
      </c>
      <c r="W47">
        <f t="shared" si="107"/>
        <v>383.58057649076721</v>
      </c>
      <c r="X47">
        <f t="shared" si="108"/>
        <v>329.01672957938888</v>
      </c>
      <c r="Y47">
        <f t="shared" si="109"/>
        <v>134.28587473399091</v>
      </c>
      <c r="Z47">
        <f t="shared" si="110"/>
        <v>110.43461231165188</v>
      </c>
    </row>
    <row r="48" spans="1:34">
      <c r="A48" t="s">
        <v>35</v>
      </c>
      <c r="B48">
        <v>6000</v>
      </c>
      <c r="C48">
        <v>153202</v>
      </c>
      <c r="D48">
        <v>5.3661895445407701</v>
      </c>
      <c r="E48" s="6">
        <v>5.8823529411764698E-2</v>
      </c>
      <c r="F48">
        <v>1</v>
      </c>
      <c r="G48" t="s">
        <v>22</v>
      </c>
      <c r="H48">
        <v>20.7</v>
      </c>
      <c r="I48">
        <v>166.6</v>
      </c>
      <c r="J48">
        <v>124.2</v>
      </c>
      <c r="K48">
        <v>50.4</v>
      </c>
      <c r="L48">
        <v>40</v>
      </c>
      <c r="V48">
        <f t="shared" si="106"/>
        <v>65.577258700822696</v>
      </c>
      <c r="W48">
        <f t="shared" si="107"/>
        <v>527.78605311869865</v>
      </c>
      <c r="X48">
        <f t="shared" si="108"/>
        <v>393.46355220493626</v>
      </c>
      <c r="Y48">
        <f t="shared" si="109"/>
        <v>159.66636901069876</v>
      </c>
      <c r="Z48">
        <f t="shared" si="110"/>
        <v>126.71934048468157</v>
      </c>
    </row>
    <row r="49" spans="1:34">
      <c r="A49" t="s">
        <v>36</v>
      </c>
      <c r="B49">
        <v>9000</v>
      </c>
      <c r="C49">
        <v>153033</v>
      </c>
      <c r="D49">
        <v>5.5824773984876499</v>
      </c>
      <c r="E49">
        <v>0.17647058823529399</v>
      </c>
      <c r="F49">
        <v>1</v>
      </c>
      <c r="G49" t="s">
        <v>2</v>
      </c>
      <c r="I49">
        <v>0.29430000000000001</v>
      </c>
      <c r="J49">
        <v>0.28570000000000001</v>
      </c>
      <c r="K49">
        <v>0.1333</v>
      </c>
      <c r="L49">
        <v>0.1216</v>
      </c>
      <c r="M49">
        <v>0.95740000000000003</v>
      </c>
      <c r="N49">
        <v>0.7208</v>
      </c>
      <c r="O49">
        <v>1.2894000000000001</v>
      </c>
      <c r="P49">
        <v>0.56130000000000002</v>
      </c>
      <c r="Q49">
        <v>0.4904</v>
      </c>
      <c r="R49" s="6" t="s">
        <v>58</v>
      </c>
      <c r="S49" s="6"/>
      <c r="X49">
        <f t="shared" si="108"/>
        <v>0.29000863794007703</v>
      </c>
      <c r="Y49">
        <f t="shared" si="109"/>
        <v>0.13531029554572022</v>
      </c>
      <c r="Z49">
        <f t="shared" si="110"/>
        <v>0.12343384799969676</v>
      </c>
      <c r="AA49">
        <f t="shared" ref="AA49" si="111">(M49/$D49)/$E49</f>
        <v>0.97183853680024412</v>
      </c>
      <c r="AB49">
        <f t="shared" ref="AB49" si="112">(N49/$D49)/$E49</f>
        <v>0.73167037531399193</v>
      </c>
      <c r="AC49">
        <f t="shared" ref="AC49" si="113">(O49/$D49)/$E49</f>
        <v>1.3088454244309951</v>
      </c>
      <c r="AD49">
        <f t="shared" ref="AD49" si="114">(P49/$D49)/$E49</f>
        <v>0.56976495791307391</v>
      </c>
      <c r="AE49">
        <f t="shared" ref="AE49" si="115">(Q49/$D49)/$E49</f>
        <v>0.49779571594614547</v>
      </c>
    </row>
    <row r="51" spans="1:34">
      <c r="A51" s="4" t="s">
        <v>38</v>
      </c>
      <c r="H51" s="4" t="s">
        <v>18</v>
      </c>
      <c r="V51" s="4" t="s">
        <v>53</v>
      </c>
    </row>
    <row r="52" spans="1:34">
      <c r="A52" s="1" t="s">
        <v>0</v>
      </c>
      <c r="B52" s="1" t="s">
        <v>8</v>
      </c>
      <c r="C52" s="1" t="s">
        <v>34</v>
      </c>
      <c r="D52" s="1" t="s">
        <v>41</v>
      </c>
      <c r="E52" s="1" t="s">
        <v>51</v>
      </c>
      <c r="F52" s="1" t="s">
        <v>52</v>
      </c>
      <c r="G52" s="1" t="s">
        <v>17</v>
      </c>
      <c r="H52" s="1" t="s">
        <v>5</v>
      </c>
      <c r="I52" s="1" t="s">
        <v>23</v>
      </c>
      <c r="J52" s="1" t="s">
        <v>24</v>
      </c>
      <c r="K52" s="1" t="s">
        <v>6</v>
      </c>
      <c r="L52" s="1" t="s">
        <v>25</v>
      </c>
      <c r="M52" s="1" t="s">
        <v>9</v>
      </c>
      <c r="N52" s="1" t="s">
        <v>26</v>
      </c>
      <c r="O52" s="1" t="s">
        <v>27</v>
      </c>
      <c r="P52" s="1" t="s">
        <v>28</v>
      </c>
      <c r="Q52" s="1" t="s">
        <v>29</v>
      </c>
      <c r="R52" s="1" t="s">
        <v>30</v>
      </c>
      <c r="S52" s="1" t="s">
        <v>31</v>
      </c>
      <c r="T52" s="1" t="s">
        <v>32</v>
      </c>
      <c r="V52" s="1" t="s">
        <v>5</v>
      </c>
      <c r="W52" s="1" t="s">
        <v>23</v>
      </c>
      <c r="X52" s="1" t="s">
        <v>24</v>
      </c>
      <c r="Y52" s="1" t="s">
        <v>6</v>
      </c>
      <c r="Z52" s="1" t="s">
        <v>25</v>
      </c>
      <c r="AA52" s="1" t="s">
        <v>9</v>
      </c>
      <c r="AB52" s="1" t="s">
        <v>26</v>
      </c>
      <c r="AC52" s="1" t="s">
        <v>27</v>
      </c>
      <c r="AD52" s="1" t="s">
        <v>28</v>
      </c>
      <c r="AE52" s="1" t="s">
        <v>29</v>
      </c>
      <c r="AF52" s="1" t="s">
        <v>30</v>
      </c>
      <c r="AG52" s="1" t="s">
        <v>31</v>
      </c>
      <c r="AH52" s="1" t="s">
        <v>32</v>
      </c>
    </row>
    <row r="53" spans="1:34">
      <c r="A53" s="3" t="s">
        <v>42</v>
      </c>
      <c r="B53">
        <v>10000</v>
      </c>
      <c r="C53">
        <v>153082</v>
      </c>
      <c r="D53">
        <v>5.2166530250523904</v>
      </c>
      <c r="E53">
        <v>0.17647058823529399</v>
      </c>
      <c r="F53">
        <v>1</v>
      </c>
      <c r="G53" s="3" t="s">
        <v>2</v>
      </c>
    </row>
    <row r="54" spans="1:34">
      <c r="B54">
        <v>10000</v>
      </c>
      <c r="C54">
        <v>153084</v>
      </c>
      <c r="D54">
        <v>5.23200720192854</v>
      </c>
      <c r="E54">
        <v>0.17647058823529399</v>
      </c>
      <c r="F54">
        <v>1</v>
      </c>
      <c r="G54" t="s">
        <v>4</v>
      </c>
      <c r="P54">
        <v>6.38</v>
      </c>
      <c r="Q54">
        <v>4.13</v>
      </c>
      <c r="R54">
        <v>8.91</v>
      </c>
      <c r="S54">
        <v>3.55</v>
      </c>
      <c r="T54">
        <v>2.2799999999999998</v>
      </c>
      <c r="AD54">
        <f>(P54/$D54)/$E54</f>
        <v>6.9100312629552745</v>
      </c>
      <c r="AE54">
        <f t="shared" ref="AE54:AH54" si="116">(Q54/$D54)/$E54</f>
        <v>4.4731080119130535</v>
      </c>
      <c r="AF54">
        <f t="shared" si="116"/>
        <v>9.6502160741271936</v>
      </c>
      <c r="AG54">
        <f t="shared" si="116"/>
        <v>3.8449233516443919</v>
      </c>
      <c r="AH54">
        <f t="shared" si="116"/>
        <v>2.4694155610561168</v>
      </c>
    </row>
    <row r="55" spans="1:34">
      <c r="B55">
        <v>10000</v>
      </c>
      <c r="C55">
        <v>153085</v>
      </c>
      <c r="D55">
        <v>5.1186840474447202</v>
      </c>
      <c r="E55">
        <v>0.17647058823529399</v>
      </c>
      <c r="F55">
        <v>1</v>
      </c>
      <c r="G55" t="s">
        <v>3</v>
      </c>
      <c r="H55">
        <v>16.8</v>
      </c>
      <c r="I55">
        <v>0.98</v>
      </c>
      <c r="J55">
        <v>0.68</v>
      </c>
      <c r="K55">
        <v>0.4</v>
      </c>
      <c r="L55">
        <v>4.17</v>
      </c>
      <c r="M55">
        <v>8.5399999999999991</v>
      </c>
      <c r="N55">
        <v>1.81</v>
      </c>
      <c r="O55">
        <v>1.34</v>
      </c>
      <c r="V55">
        <f>(H55/$D55)/$E55</f>
        <v>18.598530231129331</v>
      </c>
      <c r="W55">
        <f t="shared" ref="W55:AD63" si="117">(I55/$D55)/$E55</f>
        <v>1.0849142634825444</v>
      </c>
      <c r="X55">
        <f t="shared" si="117"/>
        <v>0.7527976522123776</v>
      </c>
      <c r="Y55">
        <f t="shared" si="117"/>
        <v>0.44282214836022221</v>
      </c>
      <c r="Z55">
        <f t="shared" si="117"/>
        <v>4.616420896655316</v>
      </c>
      <c r="AA55">
        <f t="shared" si="117"/>
        <v>9.4542528674907427</v>
      </c>
      <c r="AB55">
        <f t="shared" si="117"/>
        <v>2.0037702213300053</v>
      </c>
      <c r="AC55">
        <f t="shared" si="117"/>
        <v>1.4834541970067443</v>
      </c>
    </row>
    <row r="56" spans="1:34">
      <c r="A56" t="s">
        <v>42</v>
      </c>
      <c r="B56">
        <v>9000</v>
      </c>
      <c r="C56">
        <f>C55+1</f>
        <v>153086</v>
      </c>
      <c r="D56">
        <v>5.5178492872805203</v>
      </c>
      <c r="E56">
        <v>0.17647058823529399</v>
      </c>
      <c r="F56">
        <v>1</v>
      </c>
      <c r="G56" t="s">
        <v>3</v>
      </c>
      <c r="H56">
        <v>23</v>
      </c>
      <c r="I56">
        <v>1.4</v>
      </c>
      <c r="J56">
        <v>1.2</v>
      </c>
      <c r="K56">
        <v>0.39</v>
      </c>
      <c r="L56">
        <v>3.81</v>
      </c>
      <c r="M56">
        <v>13.5</v>
      </c>
      <c r="N56">
        <v>1.89</v>
      </c>
      <c r="O56">
        <v>0.86</v>
      </c>
      <c r="V56">
        <f t="shared" ref="V56:V62" si="118">(H56/$D56)/$E56</f>
        <v>23.620314102049058</v>
      </c>
      <c r="W56">
        <f t="shared" ref="W56:W62" si="119">(I56/$D56)/$E56</f>
        <v>1.4377582496899426</v>
      </c>
      <c r="X56">
        <f t="shared" ref="X56:X62" si="120">(J56/$D56)/$E56</f>
        <v>1.2323642140199509</v>
      </c>
      <c r="Y56">
        <f t="shared" ref="Y56:Y62" si="121">(K56/$D56)/$E56</f>
        <v>0.40051836955648407</v>
      </c>
      <c r="Z56">
        <f t="shared" ref="Z56:Z62" si="122">(L56/$D56)/$E56</f>
        <v>3.9127563795133442</v>
      </c>
      <c r="AA56">
        <f t="shared" ref="AA56:AA62" si="123">(M56/$D56)/$E56</f>
        <v>13.864097407724447</v>
      </c>
      <c r="AB56">
        <f t="shared" ref="AB56:AB62" si="124">(N56/$D56)/$E56</f>
        <v>1.9409736370814228</v>
      </c>
      <c r="AC56">
        <f t="shared" ref="AC56:AC62" si="125">(O56/$D56)/$E56</f>
        <v>0.88319435338096486</v>
      </c>
    </row>
    <row r="57" spans="1:34">
      <c r="B57">
        <v>9000</v>
      </c>
      <c r="C57">
        <f t="shared" ref="C57:C63" si="126">C56+1</f>
        <v>153087</v>
      </c>
      <c r="D57">
        <v>5.42510197602516</v>
      </c>
      <c r="E57">
        <v>0.17647058823529399</v>
      </c>
      <c r="F57">
        <v>1</v>
      </c>
      <c r="G57" t="s">
        <v>4</v>
      </c>
      <c r="P57">
        <v>5.86</v>
      </c>
      <c r="Q57">
        <v>4.59</v>
      </c>
      <c r="R57">
        <v>10.199999999999999</v>
      </c>
      <c r="S57">
        <v>4.4000000000000004</v>
      </c>
      <c r="T57">
        <v>2.2000000000000002</v>
      </c>
      <c r="AD57">
        <f t="shared" si="117"/>
        <v>6.1209294891441672</v>
      </c>
      <c r="AE57">
        <f t="shared" ref="AE57:AE63" si="127">(Q57/$D57)/$E57</f>
        <v>4.7943799240907383</v>
      </c>
      <c r="AF57">
        <f t="shared" ref="AF57:AF63" si="128">(R57/$D57)/$E57</f>
        <v>10.654177609090528</v>
      </c>
      <c r="AG57">
        <f t="shared" ref="AG57:AG63" si="129">(S57/$D57)/$E57</f>
        <v>4.595919752941013</v>
      </c>
      <c r="AH57">
        <f t="shared" ref="AH57:AH63" si="130">(T57/$D57)/$E57</f>
        <v>2.2979598764705065</v>
      </c>
    </row>
    <row r="58" spans="1:34">
      <c r="A58" t="s">
        <v>42</v>
      </c>
      <c r="B58">
        <v>8000</v>
      </c>
      <c r="C58">
        <f t="shared" si="126"/>
        <v>153088</v>
      </c>
      <c r="D58">
        <v>5.1448729801617601</v>
      </c>
      <c r="E58">
        <v>0.17647058823529399</v>
      </c>
      <c r="F58">
        <v>1</v>
      </c>
      <c r="G58" t="s">
        <v>3</v>
      </c>
      <c r="H58">
        <v>31.8</v>
      </c>
      <c r="I58">
        <v>1.75</v>
      </c>
      <c r="J58">
        <v>1.41</v>
      </c>
      <c r="K58">
        <v>0.48</v>
      </c>
      <c r="L58">
        <v>4.3600000000000003</v>
      </c>
      <c r="M58">
        <v>17.600000000000001</v>
      </c>
      <c r="N58">
        <v>2.7</v>
      </c>
      <c r="O58">
        <v>1.0900000000000001</v>
      </c>
      <c r="V58">
        <f t="shared" si="118"/>
        <v>35.025160134144741</v>
      </c>
      <c r="W58">
        <f t="shared" si="119"/>
        <v>1.9274852275079652</v>
      </c>
      <c r="X58">
        <f t="shared" si="120"/>
        <v>1.5530023833064177</v>
      </c>
      <c r="Y58">
        <f t="shared" si="121"/>
        <v>0.52868166240218473</v>
      </c>
      <c r="Z58">
        <f t="shared" si="122"/>
        <v>4.8021917668198455</v>
      </c>
      <c r="AA58">
        <f t="shared" si="123"/>
        <v>19.384994288080112</v>
      </c>
      <c r="AB58">
        <f t="shared" si="124"/>
        <v>2.9738343510122895</v>
      </c>
      <c r="AC58">
        <f t="shared" si="125"/>
        <v>1.2005479417049614</v>
      </c>
    </row>
    <row r="59" spans="1:34">
      <c r="B59">
        <v>8000</v>
      </c>
      <c r="C59">
        <f t="shared" si="126"/>
        <v>153089</v>
      </c>
      <c r="D59">
        <v>5.0881973568022403</v>
      </c>
      <c r="E59">
        <v>0.17647058823529399</v>
      </c>
      <c r="F59">
        <v>1</v>
      </c>
      <c r="G59" t="s">
        <v>4</v>
      </c>
      <c r="P59">
        <v>7.48</v>
      </c>
      <c r="Q59">
        <v>5.75</v>
      </c>
      <c r="R59">
        <v>10.199999999999999</v>
      </c>
      <c r="S59">
        <v>5.57</v>
      </c>
      <c r="T59">
        <v>2.2599999999999998</v>
      </c>
      <c r="AD59">
        <f t="shared" si="117"/>
        <v>8.3303896634436523</v>
      </c>
      <c r="AE59">
        <f t="shared" si="127"/>
        <v>6.4037086316578877</v>
      </c>
      <c r="AF59">
        <f t="shared" si="128"/>
        <v>11.359622268332252</v>
      </c>
      <c r="AG59">
        <f t="shared" si="129"/>
        <v>6.2032447092755536</v>
      </c>
      <c r="AH59">
        <f t="shared" si="130"/>
        <v>2.5169359143559698</v>
      </c>
    </row>
    <row r="60" spans="1:34">
      <c r="A60" t="s">
        <v>42</v>
      </c>
      <c r="B60">
        <v>7000</v>
      </c>
      <c r="C60">
        <f t="shared" si="126"/>
        <v>153090</v>
      </c>
      <c r="D60">
        <v>5.1046189501009396</v>
      </c>
      <c r="E60">
        <v>0.17647058823529399</v>
      </c>
      <c r="F60">
        <v>1</v>
      </c>
      <c r="G60" t="s">
        <v>3</v>
      </c>
      <c r="H60">
        <v>44.6</v>
      </c>
      <c r="I60">
        <v>2.56</v>
      </c>
      <c r="J60">
        <v>1.92</v>
      </c>
      <c r="K60">
        <v>0.28999999999999998</v>
      </c>
      <c r="L60">
        <v>4.42</v>
      </c>
      <c r="M60">
        <v>25.9</v>
      </c>
      <c r="N60">
        <v>2.56</v>
      </c>
      <c r="O60">
        <v>0.46</v>
      </c>
      <c r="V60">
        <f t="shared" si="118"/>
        <v>49.510714865080374</v>
      </c>
      <c r="W60">
        <f t="shared" si="119"/>
        <v>2.8418706290270346</v>
      </c>
      <c r="X60">
        <f t="shared" si="120"/>
        <v>2.1314029717702758</v>
      </c>
      <c r="Y60">
        <f t="shared" si="121"/>
        <v>0.32193065719446873</v>
      </c>
      <c r="Z60">
        <f t="shared" si="122"/>
        <v>4.906667257929489</v>
      </c>
      <c r="AA60">
        <f t="shared" si="123"/>
        <v>28.751738004609447</v>
      </c>
      <c r="AB60">
        <f t="shared" si="124"/>
        <v>2.8418706290270346</v>
      </c>
      <c r="AC60">
        <f t="shared" si="125"/>
        <v>0.5106486286532953</v>
      </c>
    </row>
    <row r="61" spans="1:34">
      <c r="B61">
        <v>7000</v>
      </c>
      <c r="C61">
        <f t="shared" si="126"/>
        <v>153091</v>
      </c>
      <c r="D61">
        <v>4.8469557200330398</v>
      </c>
      <c r="E61">
        <v>0.17647058823529399</v>
      </c>
      <c r="F61">
        <v>1</v>
      </c>
      <c r="G61" t="s">
        <v>4</v>
      </c>
      <c r="P61">
        <v>7.52</v>
      </c>
      <c r="Q61">
        <v>6.07</v>
      </c>
      <c r="R61">
        <v>7.42</v>
      </c>
      <c r="S61">
        <v>3.78</v>
      </c>
      <c r="T61">
        <v>2.2999999999999998</v>
      </c>
      <c r="AD61">
        <f t="shared" si="117"/>
        <v>8.7917727734147491</v>
      </c>
      <c r="AE61">
        <f t="shared" si="127"/>
        <v>7.0965506296047263</v>
      </c>
      <c r="AF61">
        <f t="shared" si="128"/>
        <v>8.6748609014278522</v>
      </c>
      <c r="AG61">
        <f t="shared" si="129"/>
        <v>4.4192687611047541</v>
      </c>
      <c r="AH61">
        <f t="shared" si="130"/>
        <v>2.6889730556986602</v>
      </c>
    </row>
    <row r="62" spans="1:34">
      <c r="A62" t="s">
        <v>42</v>
      </c>
      <c r="B62">
        <v>6000</v>
      </c>
      <c r="C62">
        <f>C61+1</f>
        <v>153092</v>
      </c>
      <c r="D62">
        <v>4.76873465204255</v>
      </c>
      <c r="E62">
        <v>0.17647058823529399</v>
      </c>
      <c r="F62">
        <v>1</v>
      </c>
      <c r="G62" t="s">
        <v>3</v>
      </c>
      <c r="H62">
        <v>67.599999999999994</v>
      </c>
      <c r="I62">
        <v>2.78</v>
      </c>
      <c r="J62">
        <v>1.86</v>
      </c>
      <c r="K62">
        <v>1.21</v>
      </c>
      <c r="L62">
        <v>4.71</v>
      </c>
      <c r="M62">
        <v>36.9</v>
      </c>
      <c r="N62">
        <v>2.4500000000000002</v>
      </c>
      <c r="O62">
        <v>0.65</v>
      </c>
      <c r="V62">
        <f t="shared" si="118"/>
        <v>80.328786275116272</v>
      </c>
      <c r="W62">
        <f t="shared" si="119"/>
        <v>3.303461920781408</v>
      </c>
      <c r="X62">
        <f t="shared" si="120"/>
        <v>2.2102299182206551</v>
      </c>
      <c r="Y62">
        <f t="shared" si="121"/>
        <v>1.4378377424983828</v>
      </c>
      <c r="Z62">
        <f t="shared" si="122"/>
        <v>5.5968725348490773</v>
      </c>
      <c r="AA62">
        <f t="shared" si="123"/>
        <v>43.84810966792589</v>
      </c>
      <c r="AB62">
        <f t="shared" si="124"/>
        <v>2.9113243546454863</v>
      </c>
      <c r="AC62">
        <f t="shared" si="125"/>
        <v>0.77239217572227192</v>
      </c>
    </row>
    <row r="63" spans="1:34">
      <c r="B63">
        <v>6000</v>
      </c>
      <c r="C63">
        <f t="shared" si="126"/>
        <v>153093</v>
      </c>
      <c r="D63">
        <v>4.6792305311101003</v>
      </c>
      <c r="E63">
        <v>0.17647058823529399</v>
      </c>
      <c r="F63">
        <v>1</v>
      </c>
      <c r="G63" t="s">
        <v>4</v>
      </c>
      <c r="P63">
        <v>7.82</v>
      </c>
      <c r="Q63">
        <v>6.04</v>
      </c>
      <c r="R63">
        <v>5.47</v>
      </c>
      <c r="S63">
        <v>1.94</v>
      </c>
      <c r="T63">
        <v>1.26</v>
      </c>
      <c r="AD63">
        <f t="shared" si="117"/>
        <v>9.4702180280954185</v>
      </c>
      <c r="AE63">
        <f t="shared" si="127"/>
        <v>7.3145929526465885</v>
      </c>
      <c r="AF63">
        <f t="shared" si="128"/>
        <v>6.6243085183736481</v>
      </c>
      <c r="AG63">
        <f t="shared" si="129"/>
        <v>2.3493891271745664</v>
      </c>
      <c r="AH63">
        <f t="shared" si="130"/>
        <v>1.5258919073401822</v>
      </c>
    </row>
    <row r="65" spans="1:34">
      <c r="A65" s="4" t="s">
        <v>40</v>
      </c>
      <c r="H65" s="4" t="s">
        <v>18</v>
      </c>
      <c r="V65" s="4" t="s">
        <v>53</v>
      </c>
    </row>
    <row r="66" spans="1:34">
      <c r="A66" s="1" t="s">
        <v>0</v>
      </c>
      <c r="B66" s="1" t="s">
        <v>8</v>
      </c>
      <c r="C66" s="1" t="s">
        <v>34</v>
      </c>
      <c r="D66" s="1" t="s">
        <v>41</v>
      </c>
      <c r="E66" s="1" t="s">
        <v>51</v>
      </c>
      <c r="F66" s="1" t="s">
        <v>52</v>
      </c>
      <c r="G66" s="1" t="s">
        <v>17</v>
      </c>
      <c r="H66" s="1" t="s">
        <v>5</v>
      </c>
      <c r="I66" s="1" t="s">
        <v>23</v>
      </c>
      <c r="J66" s="1" t="s">
        <v>24</v>
      </c>
      <c r="K66" s="1" t="s">
        <v>6</v>
      </c>
      <c r="L66" s="1" t="s">
        <v>25</v>
      </c>
      <c r="M66" s="1" t="s">
        <v>9</v>
      </c>
      <c r="N66" s="1" t="s">
        <v>26</v>
      </c>
      <c r="O66" s="1" t="s">
        <v>27</v>
      </c>
      <c r="P66" s="1" t="s">
        <v>28</v>
      </c>
      <c r="Q66" s="1" t="s">
        <v>29</v>
      </c>
      <c r="R66" s="1" t="s">
        <v>30</v>
      </c>
      <c r="S66" s="1" t="s">
        <v>31</v>
      </c>
      <c r="T66" s="1" t="s">
        <v>32</v>
      </c>
      <c r="V66" s="1" t="s">
        <v>5</v>
      </c>
      <c r="W66" s="1" t="s">
        <v>23</v>
      </c>
      <c r="X66" s="1" t="s">
        <v>24</v>
      </c>
      <c r="Y66" s="1" t="s">
        <v>6</v>
      </c>
      <c r="Z66" s="1" t="s">
        <v>25</v>
      </c>
      <c r="AA66" s="1" t="s">
        <v>9</v>
      </c>
      <c r="AB66" s="1" t="s">
        <v>26</v>
      </c>
      <c r="AC66" s="1" t="s">
        <v>27</v>
      </c>
      <c r="AD66" s="1" t="s">
        <v>28</v>
      </c>
      <c r="AE66" s="1" t="s">
        <v>29</v>
      </c>
      <c r="AF66" s="1" t="s">
        <v>30</v>
      </c>
      <c r="AG66" s="1" t="s">
        <v>31</v>
      </c>
      <c r="AH66" s="1" t="s">
        <v>32</v>
      </c>
    </row>
    <row r="67" spans="1:34">
      <c r="A67" t="s">
        <v>44</v>
      </c>
      <c r="B67">
        <v>10000</v>
      </c>
      <c r="C67">
        <v>153066</v>
      </c>
      <c r="D67">
        <v>4.9897496138980797</v>
      </c>
      <c r="E67">
        <v>0.17647058823529399</v>
      </c>
      <c r="F67">
        <v>1</v>
      </c>
      <c r="G67" s="3" t="s">
        <v>2</v>
      </c>
    </row>
    <row r="68" spans="1:34">
      <c r="B68">
        <v>10000</v>
      </c>
      <c r="C68">
        <f>C67+1</f>
        <v>153067</v>
      </c>
      <c r="D68">
        <v>5.0920829229040701</v>
      </c>
      <c r="E68">
        <v>0.17647058823529399</v>
      </c>
      <c r="F68">
        <v>1</v>
      </c>
      <c r="G68" t="s">
        <v>3</v>
      </c>
      <c r="H68">
        <v>16.7</v>
      </c>
      <c r="L68">
        <v>0.87</v>
      </c>
      <c r="M68">
        <v>9.92</v>
      </c>
      <c r="V68">
        <f>(H68/$D68)/$E68</f>
        <v>18.584405392864848</v>
      </c>
      <c r="Z68">
        <f t="shared" ref="Z68" si="131">(L68/$D68)/$E68</f>
        <v>0.96816962226301895</v>
      </c>
      <c r="AA68">
        <f>(M68/$D68)/$E68</f>
        <v>11.039359371090976</v>
      </c>
    </row>
    <row r="69" spans="1:34">
      <c r="B69">
        <v>10000</v>
      </c>
      <c r="C69">
        <f t="shared" ref="C69:C81" si="132">C68+1</f>
        <v>153068</v>
      </c>
      <c r="D69">
        <v>5.1263513641641598</v>
      </c>
      <c r="E69">
        <v>0.17647058823529399</v>
      </c>
      <c r="F69">
        <v>1</v>
      </c>
      <c r="G69" t="s">
        <v>4</v>
      </c>
      <c r="P69">
        <v>1.94</v>
      </c>
      <c r="Q69">
        <v>1.46</v>
      </c>
      <c r="R69">
        <v>2.78</v>
      </c>
      <c r="S69">
        <v>0.48</v>
      </c>
      <c r="T69">
        <v>0.55000000000000004</v>
      </c>
      <c r="AD69">
        <f>(P69/$D69)/$E69</f>
        <v>2.1444751934450714</v>
      </c>
      <c r="AE69">
        <f t="shared" ref="AE69:AH69" si="133">(Q69/$D69)/$E69</f>
        <v>1.6138833930050536</v>
      </c>
      <c r="AF69">
        <f t="shared" si="133"/>
        <v>3.0730108442151018</v>
      </c>
      <c r="AG69">
        <f t="shared" si="133"/>
        <v>0.53059180044001764</v>
      </c>
      <c r="AH69">
        <f t="shared" si="133"/>
        <v>0.60796977133752017</v>
      </c>
    </row>
    <row r="70" spans="1:34">
      <c r="A70" t="s">
        <v>44</v>
      </c>
      <c r="B70">
        <v>9000</v>
      </c>
      <c r="C70">
        <f t="shared" si="132"/>
        <v>153069</v>
      </c>
      <c r="D70">
        <v>5.6366340940724298</v>
      </c>
      <c r="E70">
        <v>0.17647058823529399</v>
      </c>
      <c r="F70">
        <v>1</v>
      </c>
      <c r="G70" s="3" t="s">
        <v>2</v>
      </c>
    </row>
    <row r="71" spans="1:34">
      <c r="B71">
        <v>9000</v>
      </c>
      <c r="C71">
        <f t="shared" si="132"/>
        <v>153070</v>
      </c>
      <c r="D71">
        <v>5.8773088593506699</v>
      </c>
      <c r="E71">
        <v>0.17647058823529399</v>
      </c>
      <c r="F71">
        <v>1</v>
      </c>
      <c r="G71" t="s">
        <v>3</v>
      </c>
      <c r="H71">
        <v>23.3</v>
      </c>
      <c r="L71">
        <v>1.34</v>
      </c>
      <c r="M71">
        <v>14</v>
      </c>
      <c r="V71">
        <f t="shared" ref="V71:V80" si="134">(H71/$D71)/$E71</f>
        <v>22.464930207516879</v>
      </c>
      <c r="Z71">
        <f t="shared" ref="Z71:Z80" si="135">(L71/$D71)/$E71</f>
        <v>1.2919745269559064</v>
      </c>
      <c r="AA71">
        <f t="shared" ref="AA71:AA80" si="136">(M71/$D71)/$E71</f>
        <v>13.49824132640499</v>
      </c>
    </row>
    <row r="72" spans="1:34">
      <c r="B72">
        <v>9000</v>
      </c>
      <c r="C72">
        <f t="shared" si="132"/>
        <v>153071</v>
      </c>
      <c r="D72">
        <v>5.8335826756029503</v>
      </c>
      <c r="E72">
        <v>0.17647058823529399</v>
      </c>
      <c r="F72">
        <v>1</v>
      </c>
      <c r="G72" t="s">
        <v>4</v>
      </c>
      <c r="P72">
        <v>2.04</v>
      </c>
      <c r="Q72">
        <v>1.68</v>
      </c>
      <c r="R72">
        <v>3.18</v>
      </c>
      <c r="S72">
        <v>0.98</v>
      </c>
      <c r="T72">
        <v>0.74</v>
      </c>
      <c r="AD72">
        <f t="shared" ref="AD72:AD81" si="137">(P72/$D72)/$E72</f>
        <v>1.98162958216842</v>
      </c>
      <c r="AE72">
        <f t="shared" ref="AE72:AE81" si="138">(Q72/$D72)/$E72</f>
        <v>1.6319302441386987</v>
      </c>
      <c r="AF72">
        <f t="shared" ref="AF72:AF81" si="139">(R72/$D72)/$E72</f>
        <v>3.0890108192625374</v>
      </c>
      <c r="AG72">
        <f t="shared" ref="AG72:AG75" si="140">(S72/$D72)/$E72</f>
        <v>0.95195930908090765</v>
      </c>
      <c r="AH72">
        <f t="shared" ref="AH72:AH75" si="141">(T72/$D72)/$E72</f>
        <v>0.71882641706109363</v>
      </c>
    </row>
    <row r="73" spans="1:34">
      <c r="A73" t="s">
        <v>44</v>
      </c>
      <c r="B73">
        <v>8000</v>
      </c>
      <c r="C73">
        <f t="shared" si="132"/>
        <v>153072</v>
      </c>
      <c r="D73">
        <v>5.3329353913697997</v>
      </c>
      <c r="E73">
        <v>0.17647058823529399</v>
      </c>
      <c r="F73">
        <v>1</v>
      </c>
      <c r="G73" s="3" t="s">
        <v>2</v>
      </c>
    </row>
    <row r="74" spans="1:34">
      <c r="B74">
        <v>8000</v>
      </c>
      <c r="C74">
        <f t="shared" si="132"/>
        <v>153073</v>
      </c>
      <c r="D74">
        <v>5.1994754478075604</v>
      </c>
      <c r="E74">
        <v>0.17647058823529399</v>
      </c>
      <c r="F74">
        <v>1</v>
      </c>
      <c r="G74" t="s">
        <v>3</v>
      </c>
      <c r="H74">
        <v>32.200000000000003</v>
      </c>
      <c r="L74">
        <v>1.1200000000000001</v>
      </c>
      <c r="M74">
        <v>18.899999999999999</v>
      </c>
      <c r="V74">
        <f t="shared" si="134"/>
        <v>35.093283639526888</v>
      </c>
      <c r="Z74">
        <f t="shared" si="135"/>
        <v>1.2206359526791963</v>
      </c>
      <c r="AA74">
        <f t="shared" si="136"/>
        <v>20.598231701461433</v>
      </c>
    </row>
    <row r="75" spans="1:34">
      <c r="B75">
        <v>8000</v>
      </c>
      <c r="C75">
        <f t="shared" si="132"/>
        <v>153074</v>
      </c>
      <c r="D75">
        <v>5.1752869990335499</v>
      </c>
      <c r="E75">
        <v>0.17647058823529399</v>
      </c>
      <c r="F75">
        <v>1</v>
      </c>
      <c r="G75" t="s">
        <v>4</v>
      </c>
      <c r="P75">
        <v>1.24</v>
      </c>
      <c r="Q75">
        <v>1.46</v>
      </c>
      <c r="R75">
        <v>2.8</v>
      </c>
      <c r="S75">
        <v>0.78</v>
      </c>
      <c r="T75">
        <v>0.54</v>
      </c>
      <c r="AD75">
        <f t="shared" si="137"/>
        <v>1.3577346856278414</v>
      </c>
      <c r="AE75">
        <f t="shared" si="138"/>
        <v>1.5986230975940712</v>
      </c>
      <c r="AF75">
        <f t="shared" si="139"/>
        <v>3.0658525159338348</v>
      </c>
      <c r="AG75">
        <f t="shared" si="140"/>
        <v>0.85405891515299714</v>
      </c>
      <c r="AH75">
        <f t="shared" si="141"/>
        <v>0.59127155664438258</v>
      </c>
    </row>
    <row r="76" spans="1:34">
      <c r="A76" t="s">
        <v>44</v>
      </c>
      <c r="B76">
        <v>7000</v>
      </c>
      <c r="C76">
        <f t="shared" si="132"/>
        <v>153075</v>
      </c>
      <c r="D76">
        <v>5.2122587891668601</v>
      </c>
      <c r="E76">
        <v>0.17647058823529399</v>
      </c>
      <c r="F76">
        <v>1</v>
      </c>
      <c r="G76" s="3" t="s">
        <v>2</v>
      </c>
    </row>
    <row r="77" spans="1:34">
      <c r="B77">
        <v>7000</v>
      </c>
      <c r="C77">
        <f t="shared" si="132"/>
        <v>153076</v>
      </c>
      <c r="D77">
        <v>5.0759452801422196</v>
      </c>
      <c r="E77">
        <v>0.17647058823529399</v>
      </c>
      <c r="F77">
        <v>1</v>
      </c>
      <c r="G77" t="s">
        <v>3</v>
      </c>
      <c r="H77">
        <v>45.8</v>
      </c>
      <c r="L77">
        <v>0.87</v>
      </c>
      <c r="M77">
        <v>26.6</v>
      </c>
      <c r="V77">
        <f t="shared" si="134"/>
        <v>51.130049480372215</v>
      </c>
      <c r="Z77">
        <f t="shared" si="135"/>
        <v>0.97124766480183033</v>
      </c>
      <c r="AA77">
        <f t="shared" si="136"/>
        <v>29.695618257159413</v>
      </c>
    </row>
    <row r="78" spans="1:34">
      <c r="B78">
        <v>7000</v>
      </c>
      <c r="C78">
        <v>153078</v>
      </c>
      <c r="D78">
        <v>5.1505587414210501</v>
      </c>
      <c r="E78">
        <v>0.17647058823529399</v>
      </c>
      <c r="F78">
        <v>1</v>
      </c>
      <c r="G78" t="s">
        <v>4</v>
      </c>
      <c r="P78">
        <v>1.0900000000000001</v>
      </c>
      <c r="Q78">
        <v>1.37</v>
      </c>
      <c r="R78">
        <v>1.8</v>
      </c>
      <c r="AD78">
        <f t="shared" si="137"/>
        <v>1.199222642971453</v>
      </c>
      <c r="AE78">
        <f t="shared" si="138"/>
        <v>1.5072798356613675</v>
      </c>
      <c r="AF78">
        <f t="shared" si="139"/>
        <v>1.9803676672923072</v>
      </c>
    </row>
    <row r="79" spans="1:34">
      <c r="A79" t="s">
        <v>44</v>
      </c>
      <c r="B79">
        <v>6000</v>
      </c>
      <c r="C79">
        <f t="shared" si="132"/>
        <v>153079</v>
      </c>
      <c r="D79">
        <v>4.94126839306257</v>
      </c>
      <c r="E79">
        <v>0.17647058823529399</v>
      </c>
      <c r="F79">
        <v>1</v>
      </c>
      <c r="G79" s="3" t="s">
        <v>2</v>
      </c>
    </row>
    <row r="80" spans="1:34">
      <c r="B80">
        <v>6000</v>
      </c>
      <c r="C80">
        <f t="shared" si="132"/>
        <v>153080</v>
      </c>
      <c r="D80">
        <v>4.7887517486321602</v>
      </c>
      <c r="E80">
        <v>0.17647058823529399</v>
      </c>
      <c r="F80">
        <v>1</v>
      </c>
      <c r="G80" t="s">
        <v>3</v>
      </c>
      <c r="H80">
        <v>68.8</v>
      </c>
      <c r="L80">
        <v>0.62</v>
      </c>
      <c r="M80">
        <v>41</v>
      </c>
      <c r="V80">
        <f t="shared" si="134"/>
        <v>81.413004292408118</v>
      </c>
      <c r="Z80">
        <f t="shared" si="135"/>
        <v>0.73366370147228255</v>
      </c>
      <c r="AA80">
        <f t="shared" si="136"/>
        <v>48.51647058123158</v>
      </c>
    </row>
    <row r="81" spans="1:34">
      <c r="B81">
        <v>6000</v>
      </c>
      <c r="C81">
        <f t="shared" si="132"/>
        <v>153081</v>
      </c>
      <c r="D81">
        <v>4.7235285432539698</v>
      </c>
      <c r="E81">
        <v>0.17647058823529399</v>
      </c>
      <c r="F81">
        <v>1</v>
      </c>
      <c r="G81" t="s">
        <v>4</v>
      </c>
      <c r="P81">
        <v>0.75</v>
      </c>
      <c r="Q81">
        <v>1.1000000000000001</v>
      </c>
      <c r="R81">
        <v>0.47</v>
      </c>
      <c r="AD81">
        <f t="shared" si="137"/>
        <v>0.89975109943386522</v>
      </c>
      <c r="AE81">
        <f t="shared" si="138"/>
        <v>1.3196349458363357</v>
      </c>
      <c r="AF81">
        <f t="shared" si="139"/>
        <v>0.5638440223118889</v>
      </c>
    </row>
    <row r="83" spans="1:34">
      <c r="A83" s="4" t="s">
        <v>47</v>
      </c>
      <c r="H83" s="4" t="s">
        <v>18</v>
      </c>
      <c r="V83" s="4" t="s">
        <v>53</v>
      </c>
    </row>
    <row r="84" spans="1:34">
      <c r="A84" s="1" t="s">
        <v>0</v>
      </c>
      <c r="B84" s="1" t="s">
        <v>8</v>
      </c>
      <c r="C84" s="1" t="s">
        <v>34</v>
      </c>
      <c r="D84" s="1" t="s">
        <v>41</v>
      </c>
      <c r="E84" s="1" t="s">
        <v>51</v>
      </c>
      <c r="F84" s="1" t="s">
        <v>52</v>
      </c>
      <c r="G84" s="1" t="s">
        <v>17</v>
      </c>
      <c r="H84" s="1" t="s">
        <v>5</v>
      </c>
      <c r="I84" s="1" t="s">
        <v>23</v>
      </c>
      <c r="J84" s="1" t="s">
        <v>24</v>
      </c>
      <c r="K84" s="1" t="s">
        <v>6</v>
      </c>
      <c r="L84" s="1" t="s">
        <v>25</v>
      </c>
      <c r="M84" s="1" t="s">
        <v>9</v>
      </c>
      <c r="N84" s="1" t="s">
        <v>26</v>
      </c>
      <c r="O84" s="1" t="s">
        <v>27</v>
      </c>
      <c r="P84" s="1" t="s">
        <v>28</v>
      </c>
      <c r="Q84" s="1" t="s">
        <v>29</v>
      </c>
      <c r="R84" s="1" t="s">
        <v>30</v>
      </c>
      <c r="S84" s="1" t="s">
        <v>31</v>
      </c>
      <c r="T84" s="1" t="s">
        <v>32</v>
      </c>
      <c r="V84" s="1" t="s">
        <v>5</v>
      </c>
      <c r="W84" s="1" t="s">
        <v>23</v>
      </c>
      <c r="X84" s="1" t="s">
        <v>24</v>
      </c>
      <c r="Y84" s="1" t="s">
        <v>6</v>
      </c>
      <c r="Z84" s="1" t="s">
        <v>25</v>
      </c>
      <c r="AA84" s="1" t="s">
        <v>9</v>
      </c>
      <c r="AB84" s="1" t="s">
        <v>26</v>
      </c>
      <c r="AC84" s="1" t="s">
        <v>27</v>
      </c>
      <c r="AD84" s="1" t="s">
        <v>28</v>
      </c>
      <c r="AE84" s="1" t="s">
        <v>29</v>
      </c>
      <c r="AF84" s="1" t="s">
        <v>30</v>
      </c>
      <c r="AG84" s="1" t="s">
        <v>31</v>
      </c>
      <c r="AH84" s="1" t="s">
        <v>32</v>
      </c>
    </row>
    <row r="85" spans="1:34">
      <c r="A85" t="s">
        <v>48</v>
      </c>
      <c r="B85">
        <v>8000</v>
      </c>
      <c r="C85">
        <v>153109</v>
      </c>
      <c r="D85">
        <v>4.86908640558838</v>
      </c>
      <c r="E85" s="6">
        <v>0.11764705882352899</v>
      </c>
      <c r="F85">
        <v>1</v>
      </c>
      <c r="G85" t="s">
        <v>3</v>
      </c>
      <c r="H85">
        <v>17.100000000000001</v>
      </c>
      <c r="I85">
        <v>6.18</v>
      </c>
      <c r="J85">
        <v>4.87</v>
      </c>
      <c r="K85">
        <v>1.5</v>
      </c>
      <c r="L85">
        <v>17.2</v>
      </c>
      <c r="M85">
        <v>17.5</v>
      </c>
      <c r="N85">
        <v>7.59</v>
      </c>
      <c r="O85">
        <v>5.55</v>
      </c>
      <c r="V85">
        <f>(H85/$D85)/$E85</f>
        <v>29.851595944811834</v>
      </c>
      <c r="W85">
        <f t="shared" ref="W85:AC85" si="142">(I85/$D85)/$E85</f>
        <v>10.788471516896907</v>
      </c>
      <c r="X85">
        <f t="shared" si="142"/>
        <v>8.5015948684931946</v>
      </c>
      <c r="Y85">
        <f t="shared" si="142"/>
        <v>2.6185610477905117</v>
      </c>
      <c r="Z85">
        <f t="shared" si="142"/>
        <v>30.026166681331201</v>
      </c>
      <c r="AA85">
        <f t="shared" si="142"/>
        <v>30.549878890889307</v>
      </c>
      <c r="AB85">
        <f t="shared" si="142"/>
        <v>13.24991890181999</v>
      </c>
      <c r="AC85">
        <f t="shared" si="142"/>
        <v>9.6886758768248935</v>
      </c>
    </row>
    <row r="86" spans="1:34">
      <c r="B86">
        <v>8000</v>
      </c>
      <c r="C86">
        <f>C85+1</f>
        <v>153110</v>
      </c>
      <c r="D86">
        <v>4.7015816731601898</v>
      </c>
      <c r="E86" s="6">
        <v>0.11764705882352899</v>
      </c>
      <c r="F86">
        <v>1</v>
      </c>
      <c r="G86" t="s">
        <v>4</v>
      </c>
      <c r="P86">
        <v>35.299999999999997</v>
      </c>
      <c r="Q86">
        <v>27.5</v>
      </c>
      <c r="R86">
        <v>55.2</v>
      </c>
      <c r="S86">
        <v>26.8</v>
      </c>
      <c r="T86">
        <v>17.399999999999999</v>
      </c>
      <c r="AD86">
        <f>(P86/$D86)/$E86</f>
        <v>63.818948783318916</v>
      </c>
      <c r="AE86">
        <f t="shared" ref="AE86:AH86" si="143">(Q86/$D86)/$E86</f>
        <v>49.717311375106817</v>
      </c>
      <c r="AF86">
        <f t="shared" si="143"/>
        <v>99.796203196578048</v>
      </c>
      <c r="AG86">
        <f t="shared" si="143"/>
        <v>48.451779812831369</v>
      </c>
      <c r="AH86">
        <f t="shared" si="143"/>
        <v>31.457498833703948</v>
      </c>
    </row>
    <row r="87" spans="1:34">
      <c r="A87" t="s">
        <v>48</v>
      </c>
      <c r="B87">
        <v>7000</v>
      </c>
      <c r="C87">
        <f t="shared" ref="C87:C92" si="144">C86+1</f>
        <v>153111</v>
      </c>
      <c r="D87">
        <v>4.9805996887003898</v>
      </c>
      <c r="E87" s="6">
        <v>0.11764705882352899</v>
      </c>
      <c r="F87">
        <v>1</v>
      </c>
      <c r="G87" t="s">
        <v>3</v>
      </c>
      <c r="H87">
        <v>24.4</v>
      </c>
      <c r="I87">
        <v>9.35</v>
      </c>
      <c r="J87">
        <v>7.34</v>
      </c>
      <c r="K87">
        <v>1.87</v>
      </c>
      <c r="L87">
        <v>22.8</v>
      </c>
      <c r="M87">
        <v>25.1</v>
      </c>
      <c r="N87">
        <v>9.9</v>
      </c>
      <c r="O87">
        <v>8.3000000000000007</v>
      </c>
      <c r="V87">
        <f t="shared" ref="V87:V91" si="145">(H87/$D87)/$E87</f>
        <v>41.641571891540345</v>
      </c>
      <c r="W87">
        <f t="shared" ref="W87:W91" si="146">(I87/$D87)/$E87</f>
        <v>15.956913819094352</v>
      </c>
      <c r="X87">
        <f t="shared" ref="X87:X91" si="147">(J87/$D87)/$E87</f>
        <v>12.526604003438775</v>
      </c>
      <c r="Y87">
        <f t="shared" ref="Y87:Y91" si="148">(K87/$D87)/$E87</f>
        <v>3.1913827638188708</v>
      </c>
      <c r="Z87">
        <f t="shared" ref="Z87:Z91" si="149">(L87/$D87)/$E87</f>
        <v>38.910977013406551</v>
      </c>
      <c r="AA87">
        <f t="shared" ref="AA87:AA91" si="150">(M87/$D87)/$E87</f>
        <v>42.83620715072388</v>
      </c>
      <c r="AB87">
        <f t="shared" ref="AB87:AB91" si="151">(N87/$D87)/$E87</f>
        <v>16.895555808452844</v>
      </c>
      <c r="AC87">
        <f t="shared" ref="AC87:AC91" si="152">(O87/$D87)/$E87</f>
        <v>14.164960930319053</v>
      </c>
    </row>
    <row r="88" spans="1:34">
      <c r="B88">
        <v>7000</v>
      </c>
      <c r="C88">
        <f t="shared" si="144"/>
        <v>153112</v>
      </c>
      <c r="D88">
        <v>5.0052265207650901</v>
      </c>
      <c r="E88" s="6">
        <v>0.11764705882352899</v>
      </c>
      <c r="F88">
        <v>1</v>
      </c>
      <c r="G88" t="s">
        <v>4</v>
      </c>
      <c r="P88">
        <v>58.1</v>
      </c>
      <c r="Q88">
        <v>41.9</v>
      </c>
      <c r="R88">
        <v>65.3</v>
      </c>
      <c r="S88">
        <v>32.799999999999997</v>
      </c>
      <c r="T88">
        <v>20.399999999999999</v>
      </c>
      <c r="AD88">
        <f t="shared" ref="AD88:AD92" si="153">(P88/$D88)/$E88</f>
        <v>98.66686311821762</v>
      </c>
      <c r="AE88">
        <f t="shared" ref="AE88:AE92" si="154">(Q88/$D88)/$E88</f>
        <v>71.155620734136278</v>
      </c>
      <c r="AF88">
        <f t="shared" ref="AF88:AF92" si="155">(R88/$D88)/$E88</f>
        <v>110.8940819555871</v>
      </c>
      <c r="AG88">
        <f t="shared" ref="AG88:AG92" si="156">(S88/$D88)/$E88</f>
        <v>55.70177470357207</v>
      </c>
      <c r="AH88">
        <f t="shared" ref="AH88:AH92" si="157">(T88/$D88)/$E88</f>
        <v>34.643786705880196</v>
      </c>
    </row>
    <row r="89" spans="1:34">
      <c r="A89" t="s">
        <v>48</v>
      </c>
      <c r="B89">
        <v>6000</v>
      </c>
      <c r="C89">
        <f t="shared" si="144"/>
        <v>153113</v>
      </c>
      <c r="D89">
        <v>4.8904903734366902</v>
      </c>
      <c r="E89" s="6">
        <v>0.11764705882352899</v>
      </c>
      <c r="F89">
        <v>1</v>
      </c>
      <c r="G89" t="s">
        <v>3</v>
      </c>
      <c r="H89">
        <v>35.700000000000003</v>
      </c>
      <c r="I89">
        <v>13.8</v>
      </c>
      <c r="J89">
        <v>12.7</v>
      </c>
      <c r="K89">
        <v>3.98</v>
      </c>
      <c r="L89">
        <v>31</v>
      </c>
      <c r="M89">
        <v>38.6</v>
      </c>
      <c r="N89">
        <v>11.8</v>
      </c>
      <c r="O89">
        <v>9.35</v>
      </c>
      <c r="V89">
        <f t="shared" si="145"/>
        <v>62.048992397209837</v>
      </c>
      <c r="W89">
        <f t="shared" si="146"/>
        <v>23.98532479219876</v>
      </c>
      <c r="X89">
        <f t="shared" si="147"/>
        <v>22.07345107687857</v>
      </c>
      <c r="Y89">
        <f t="shared" si="148"/>
        <v>6.9175067154312364</v>
      </c>
      <c r="Z89">
        <f t="shared" si="149"/>
        <v>53.880077431750841</v>
      </c>
      <c r="AA89">
        <f t="shared" si="150"/>
        <v>67.089386737599426</v>
      </c>
      <c r="AB89">
        <f t="shared" si="151"/>
        <v>20.50919076434387</v>
      </c>
      <c r="AC89">
        <f t="shared" si="152"/>
        <v>16.250926580221623</v>
      </c>
    </row>
    <row r="90" spans="1:34">
      <c r="B90">
        <v>6000</v>
      </c>
      <c r="C90">
        <f t="shared" si="144"/>
        <v>153114</v>
      </c>
      <c r="D90">
        <v>4.7903584660899403</v>
      </c>
      <c r="E90" s="6">
        <v>0.11764705882352899</v>
      </c>
      <c r="F90">
        <v>1</v>
      </c>
      <c r="G90" t="s">
        <v>4</v>
      </c>
      <c r="P90">
        <v>93.4</v>
      </c>
      <c r="Q90">
        <v>67.3</v>
      </c>
      <c r="R90">
        <v>78.900000000000006</v>
      </c>
      <c r="S90">
        <v>36.6</v>
      </c>
      <c r="T90">
        <v>25</v>
      </c>
      <c r="AD90">
        <f t="shared" si="153"/>
        <v>165.72872481670709</v>
      </c>
      <c r="AE90">
        <f t="shared" si="154"/>
        <v>119.41695053709195</v>
      </c>
      <c r="AF90">
        <f t="shared" si="155"/>
        <v>139.99996132803201</v>
      </c>
      <c r="AG90">
        <f t="shared" si="156"/>
        <v>64.942947840379873</v>
      </c>
      <c r="AH90">
        <f t="shared" si="157"/>
        <v>44.3599370494398</v>
      </c>
    </row>
    <row r="91" spans="1:34">
      <c r="A91" t="s">
        <v>48</v>
      </c>
      <c r="B91">
        <v>9000</v>
      </c>
      <c r="C91">
        <f t="shared" si="144"/>
        <v>153115</v>
      </c>
      <c r="D91">
        <v>5.2186840424132797</v>
      </c>
      <c r="E91" s="6">
        <v>0.11764705882352899</v>
      </c>
      <c r="F91">
        <v>1</v>
      </c>
      <c r="G91" t="s">
        <v>3</v>
      </c>
      <c r="H91">
        <v>13.2</v>
      </c>
      <c r="I91">
        <v>3.75</v>
      </c>
      <c r="J91">
        <v>3.15</v>
      </c>
      <c r="K91">
        <v>0.84</v>
      </c>
      <c r="L91">
        <v>13.9</v>
      </c>
      <c r="M91">
        <v>11.5</v>
      </c>
      <c r="N91">
        <v>6.41</v>
      </c>
      <c r="O91">
        <v>4.4000000000000004</v>
      </c>
      <c r="V91">
        <f t="shared" si="145"/>
        <v>21.499672922930138</v>
      </c>
      <c r="W91">
        <f t="shared" si="146"/>
        <v>6.1078616258324265</v>
      </c>
      <c r="X91">
        <f t="shared" si="147"/>
        <v>5.130603765699238</v>
      </c>
      <c r="Y91">
        <f t="shared" si="148"/>
        <v>1.3681610041864634</v>
      </c>
      <c r="Z91">
        <f t="shared" si="149"/>
        <v>22.63980709308553</v>
      </c>
      <c r="AA91">
        <f t="shared" si="150"/>
        <v>18.730775652552772</v>
      </c>
      <c r="AB91">
        <f t="shared" si="151"/>
        <v>10.440371472422894</v>
      </c>
      <c r="AC91">
        <f t="shared" si="152"/>
        <v>7.1665576409767136</v>
      </c>
    </row>
    <row r="92" spans="1:34">
      <c r="B92">
        <v>9000</v>
      </c>
      <c r="C92">
        <f t="shared" si="144"/>
        <v>153116</v>
      </c>
      <c r="D92">
        <v>5.1410203933191703</v>
      </c>
      <c r="E92" s="6">
        <v>0.11764705882352899</v>
      </c>
      <c r="F92">
        <v>1</v>
      </c>
      <c r="G92" t="s">
        <v>4</v>
      </c>
      <c r="P92">
        <v>23.2</v>
      </c>
      <c r="Q92">
        <v>18.2</v>
      </c>
      <c r="R92">
        <v>43.2</v>
      </c>
      <c r="S92">
        <v>22</v>
      </c>
      <c r="T92">
        <v>15.4</v>
      </c>
      <c r="AD92">
        <f t="shared" si="153"/>
        <v>38.35814389226406</v>
      </c>
      <c r="AE92">
        <f t="shared" si="154"/>
        <v>30.091302536172662</v>
      </c>
      <c r="AF92">
        <f t="shared" si="155"/>
        <v>71.425509316629629</v>
      </c>
      <c r="AG92">
        <f t="shared" si="156"/>
        <v>36.374101966802122</v>
      </c>
      <c r="AH92">
        <f t="shared" si="157"/>
        <v>25.46187137676149</v>
      </c>
    </row>
    <row r="93" spans="1:34">
      <c r="B93">
        <v>9000</v>
      </c>
      <c r="C93">
        <v>153108</v>
      </c>
      <c r="D93">
        <v>5.2561516814627396</v>
      </c>
      <c r="E93">
        <v>0.17647058823529399</v>
      </c>
      <c r="F93">
        <v>1</v>
      </c>
      <c r="G93" t="s">
        <v>2</v>
      </c>
    </row>
    <row r="95" spans="1:34">
      <c r="A95" s="4" t="s">
        <v>50</v>
      </c>
      <c r="H95" s="4" t="s">
        <v>18</v>
      </c>
      <c r="L95" s="4" t="s">
        <v>53</v>
      </c>
    </row>
    <row r="96" spans="1:34">
      <c r="A96" s="1" t="s">
        <v>0</v>
      </c>
      <c r="B96" s="1" t="s">
        <v>8</v>
      </c>
      <c r="C96" s="1" t="s">
        <v>34</v>
      </c>
      <c r="D96" s="1" t="s">
        <v>41</v>
      </c>
      <c r="E96" s="1" t="s">
        <v>51</v>
      </c>
      <c r="F96" s="1" t="s">
        <v>52</v>
      </c>
      <c r="G96" s="1" t="s">
        <v>17</v>
      </c>
      <c r="H96" s="1" t="s">
        <v>5</v>
      </c>
      <c r="I96" s="1" t="s">
        <v>9</v>
      </c>
      <c r="K96" s="2"/>
      <c r="L96" s="1" t="s">
        <v>5</v>
      </c>
      <c r="M96" s="1" t="s">
        <v>9</v>
      </c>
      <c r="N96" s="2"/>
      <c r="O96" s="3"/>
      <c r="P96" s="2"/>
      <c r="Q96" s="2"/>
      <c r="R96" s="2"/>
      <c r="S96" s="2"/>
      <c r="T96" s="2"/>
    </row>
    <row r="97" spans="1:13">
      <c r="A97" t="s">
        <v>49</v>
      </c>
      <c r="B97">
        <v>10000</v>
      </c>
      <c r="C97">
        <v>153039</v>
      </c>
      <c r="D97">
        <v>4.7534277800679803</v>
      </c>
      <c r="E97">
        <v>0.17647058823529399</v>
      </c>
      <c r="F97">
        <v>1</v>
      </c>
      <c r="G97" t="s">
        <v>3</v>
      </c>
      <c r="H97">
        <v>17.399999999999999</v>
      </c>
      <c r="I97">
        <v>10.199999999999999</v>
      </c>
      <c r="L97">
        <f>(H97/$D97)/$E97</f>
        <v>20.742925855200426</v>
      </c>
      <c r="M97">
        <f>(I97/$D97)/$E97</f>
        <v>12.15964619097956</v>
      </c>
    </row>
    <row r="98" spans="1:13">
      <c r="A98" t="s">
        <v>49</v>
      </c>
      <c r="B98">
        <v>9000</v>
      </c>
      <c r="C98">
        <v>153050</v>
      </c>
      <c r="D98">
        <v>5.2218710249720104</v>
      </c>
      <c r="E98">
        <v>0.17647058823529399</v>
      </c>
      <c r="F98">
        <v>1</v>
      </c>
      <c r="G98" t="s">
        <v>3</v>
      </c>
      <c r="H98">
        <v>23.8</v>
      </c>
      <c r="I98">
        <v>13.4</v>
      </c>
      <c r="L98">
        <f t="shared" ref="L98:L105" si="158">(H98/$D98)/$E98</f>
        <v>25.82726881259762</v>
      </c>
      <c r="M98">
        <f t="shared" ref="M98:M105" si="159">(I98/$D98)/$E98</f>
        <v>14.541403449109582</v>
      </c>
    </row>
    <row r="99" spans="1:13">
      <c r="A99" t="s">
        <v>49</v>
      </c>
      <c r="B99">
        <v>8000</v>
      </c>
      <c r="C99">
        <v>153052</v>
      </c>
      <c r="D99">
        <v>4.8797416739422603</v>
      </c>
      <c r="E99" s="6">
        <v>0.11764705882352899</v>
      </c>
      <c r="F99">
        <v>1</v>
      </c>
      <c r="G99" t="s">
        <v>3</v>
      </c>
      <c r="H99">
        <v>21.6</v>
      </c>
      <c r="I99">
        <v>12.9</v>
      </c>
      <c r="L99">
        <f t="shared" si="158"/>
        <v>37.624942521121895</v>
      </c>
      <c r="M99">
        <f t="shared" si="159"/>
        <v>22.470451783447796</v>
      </c>
    </row>
    <row r="100" spans="1:13">
      <c r="A100" t="s">
        <v>49</v>
      </c>
      <c r="B100">
        <v>7000</v>
      </c>
      <c r="C100">
        <v>153054</v>
      </c>
      <c r="D100">
        <v>4.9024122056060504</v>
      </c>
      <c r="E100">
        <v>0.17647058823529399</v>
      </c>
      <c r="F100">
        <v>1</v>
      </c>
      <c r="G100" t="s">
        <v>3</v>
      </c>
      <c r="H100">
        <v>46.1</v>
      </c>
      <c r="I100">
        <v>27</v>
      </c>
      <c r="L100">
        <f t="shared" si="158"/>
        <v>53.286692831460734</v>
      </c>
      <c r="M100">
        <f t="shared" si="159"/>
        <v>31.209125953350107</v>
      </c>
    </row>
    <row r="101" spans="1:13">
      <c r="A101" t="s">
        <v>49</v>
      </c>
      <c r="B101">
        <v>6000</v>
      </c>
      <c r="C101">
        <v>153056</v>
      </c>
      <c r="D101">
        <v>5.3489386898883202</v>
      </c>
      <c r="E101" s="6">
        <v>5.8823529411764698E-2</v>
      </c>
      <c r="F101">
        <v>1</v>
      </c>
      <c r="G101" t="s">
        <v>3</v>
      </c>
      <c r="H101">
        <v>23.2</v>
      </c>
      <c r="I101">
        <v>13.6</v>
      </c>
      <c r="L101">
        <f t="shared" si="158"/>
        <v>73.734253253935634</v>
      </c>
      <c r="M101">
        <f t="shared" si="159"/>
        <v>43.223527769548468</v>
      </c>
    </row>
    <row r="102" spans="1:13">
      <c r="A102" t="s">
        <v>49</v>
      </c>
      <c r="B102">
        <v>9500</v>
      </c>
      <c r="C102">
        <v>153058</v>
      </c>
      <c r="D102">
        <v>5.2372703916792904</v>
      </c>
      <c r="E102">
        <v>0.17647058823529399</v>
      </c>
      <c r="F102">
        <v>1</v>
      </c>
      <c r="G102" t="s">
        <v>3</v>
      </c>
      <c r="H102">
        <v>20.399999999999999</v>
      </c>
      <c r="I102">
        <v>11.8</v>
      </c>
      <c r="L102">
        <f t="shared" si="158"/>
        <v>22.072566691164063</v>
      </c>
      <c r="M102">
        <f t="shared" si="159"/>
        <v>12.767465046849804</v>
      </c>
    </row>
    <row r="103" spans="1:13">
      <c r="A103" t="s">
        <v>49</v>
      </c>
      <c r="B103">
        <v>9250</v>
      </c>
      <c r="C103">
        <v>153060</v>
      </c>
      <c r="D103">
        <v>5.4421213935197699</v>
      </c>
      <c r="E103">
        <v>0.17647058823529399</v>
      </c>
      <c r="F103">
        <v>1</v>
      </c>
      <c r="G103" t="s">
        <v>3</v>
      </c>
      <c r="H103">
        <v>22</v>
      </c>
      <c r="I103">
        <v>12.9</v>
      </c>
      <c r="L103">
        <f t="shared" si="158"/>
        <v>22.907733520078061</v>
      </c>
      <c r="M103">
        <f t="shared" si="159"/>
        <v>13.432261927682136</v>
      </c>
    </row>
    <row r="104" spans="1:13">
      <c r="A104" t="s">
        <v>49</v>
      </c>
      <c r="B104">
        <v>8500</v>
      </c>
      <c r="C104">
        <v>153062</v>
      </c>
      <c r="D104">
        <v>5.30206215529756</v>
      </c>
      <c r="E104">
        <v>0.17647058823529399</v>
      </c>
      <c r="F104">
        <v>1</v>
      </c>
      <c r="G104" t="s">
        <v>3</v>
      </c>
      <c r="H104">
        <v>28.2</v>
      </c>
      <c r="I104">
        <v>16.600000000000001</v>
      </c>
      <c r="L104">
        <f t="shared" si="158"/>
        <v>30.13921665183344</v>
      </c>
      <c r="M104">
        <f t="shared" si="159"/>
        <v>17.741524695760113</v>
      </c>
    </row>
    <row r="105" spans="1:13">
      <c r="A105" t="s">
        <v>49</v>
      </c>
      <c r="B105">
        <v>7500</v>
      </c>
      <c r="C105">
        <v>153064</v>
      </c>
      <c r="D105">
        <v>4.9665404520584202</v>
      </c>
      <c r="E105">
        <v>0.17647058823529399</v>
      </c>
      <c r="F105">
        <v>1</v>
      </c>
      <c r="G105" t="s">
        <v>3</v>
      </c>
      <c r="H105">
        <v>39.4</v>
      </c>
      <c r="I105">
        <v>23.7</v>
      </c>
      <c r="L105">
        <f t="shared" si="158"/>
        <v>44.954162524566222</v>
      </c>
      <c r="M105">
        <f t="shared" si="159"/>
        <v>27.040955630259379</v>
      </c>
    </row>
    <row r="111" spans="1:13">
      <c r="H111" s="7"/>
      <c r="L111" s="2"/>
    </row>
    <row r="112" spans="1:13">
      <c r="H112" s="7"/>
      <c r="L112" s="2"/>
    </row>
    <row r="113" spans="8:12">
      <c r="H113" s="7"/>
      <c r="L113" s="2"/>
    </row>
    <row r="114" spans="8:12">
      <c r="H114" s="7"/>
      <c r="L114" s="2"/>
    </row>
    <row r="115" spans="8:12">
      <c r="H115" s="7"/>
      <c r="L115" s="2"/>
    </row>
    <row r="116" spans="8:12">
      <c r="H116" s="7"/>
    </row>
    <row r="117" spans="8:12">
      <c r="H117" s="7"/>
    </row>
    <row r="118" spans="8:12">
      <c r="H118" s="7"/>
      <c r="L118" s="3"/>
    </row>
    <row r="119" spans="8:12">
      <c r="H119" s="7"/>
      <c r="L119" s="3"/>
    </row>
    <row r="120" spans="8:12">
      <c r="H120" s="7"/>
      <c r="L120" s="2"/>
    </row>
    <row r="121" spans="8:12">
      <c r="H121" s="7"/>
      <c r="L121" s="2"/>
    </row>
    <row r="122" spans="8:12">
      <c r="H122" s="7"/>
      <c r="L122" s="2"/>
    </row>
    <row r="130" spans="7:20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7:20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7:20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7:20">
      <c r="G133" s="2"/>
      <c r="J133" s="2"/>
      <c r="L133" s="2"/>
      <c r="O133" s="2"/>
      <c r="P133" s="2"/>
      <c r="Q133" s="2"/>
      <c r="R133" s="2"/>
      <c r="S133" s="2"/>
    </row>
    <row r="134" spans="7:20">
      <c r="G134" s="2"/>
      <c r="H134" s="2"/>
      <c r="I134" s="2"/>
      <c r="J134" s="2"/>
      <c r="K134" s="2"/>
      <c r="L134" s="2"/>
      <c r="M134" s="2"/>
      <c r="N13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selection activeCell="M37" sqref="M37"/>
    </sheetView>
  </sheetViews>
  <sheetFormatPr defaultRowHeight="15"/>
  <sheetData>
    <row r="1" spans="1:24">
      <c r="A1" t="s">
        <v>84</v>
      </c>
    </row>
    <row r="3" spans="1:24">
      <c r="B3" s="4" t="s">
        <v>18</v>
      </c>
      <c r="Q3" t="s">
        <v>95</v>
      </c>
      <c r="R3" t="s">
        <v>8</v>
      </c>
      <c r="X3" t="s">
        <v>102</v>
      </c>
    </row>
    <row r="4" spans="1:24">
      <c r="A4" t="s">
        <v>8</v>
      </c>
      <c r="B4" s="1" t="s">
        <v>5</v>
      </c>
      <c r="C4" s="1" t="s">
        <v>23</v>
      </c>
      <c r="D4" s="1" t="s">
        <v>24</v>
      </c>
      <c r="E4" s="1" t="s">
        <v>6</v>
      </c>
      <c r="F4" s="1" t="s">
        <v>25</v>
      </c>
      <c r="G4" s="1" t="s">
        <v>9</v>
      </c>
      <c r="H4" s="1" t="s">
        <v>26</v>
      </c>
      <c r="I4" s="1" t="s">
        <v>27</v>
      </c>
      <c r="J4" s="1" t="s">
        <v>28</v>
      </c>
      <c r="K4" s="1" t="s">
        <v>29</v>
      </c>
      <c r="L4" s="1" t="s">
        <v>30</v>
      </c>
      <c r="M4" s="1" t="s">
        <v>31</v>
      </c>
      <c r="N4" s="1" t="s">
        <v>32</v>
      </c>
      <c r="P4" t="s">
        <v>67</v>
      </c>
      <c r="Q4" t="s">
        <v>68</v>
      </c>
      <c r="R4">
        <v>6000</v>
      </c>
      <c r="S4">
        <v>7000</v>
      </c>
      <c r="T4">
        <v>8000</v>
      </c>
      <c r="U4">
        <v>9000</v>
      </c>
      <c r="V4">
        <v>10000</v>
      </c>
      <c r="X4">
        <v>9250</v>
      </c>
    </row>
    <row r="5" spans="1:24">
      <c r="A5">
        <v>10000</v>
      </c>
      <c r="B5" s="2">
        <v>15.2</v>
      </c>
      <c r="C5" s="2">
        <v>7.28</v>
      </c>
      <c r="D5" s="2">
        <v>6.54</v>
      </c>
      <c r="E5" s="2">
        <v>2.1800000000000002</v>
      </c>
      <c r="F5" s="2">
        <v>28.8</v>
      </c>
      <c r="G5" s="2">
        <v>4.92</v>
      </c>
      <c r="H5" s="2">
        <v>12.9</v>
      </c>
      <c r="I5" s="2">
        <v>12.2</v>
      </c>
      <c r="J5" s="2">
        <v>38.9</v>
      </c>
      <c r="K5" s="2">
        <v>31.5</v>
      </c>
      <c r="L5" s="2">
        <v>72.7</v>
      </c>
      <c r="M5" s="3">
        <v>36.1</v>
      </c>
      <c r="N5" s="3">
        <v>27.7</v>
      </c>
      <c r="P5" t="s">
        <v>69</v>
      </c>
      <c r="Q5" t="s">
        <v>65</v>
      </c>
      <c r="R5">
        <v>1</v>
      </c>
      <c r="S5">
        <v>1</v>
      </c>
      <c r="T5">
        <v>1</v>
      </c>
      <c r="U5">
        <v>1</v>
      </c>
      <c r="V5">
        <v>1</v>
      </c>
      <c r="X5">
        <v>1</v>
      </c>
    </row>
    <row r="6" spans="1:24">
      <c r="A6">
        <v>9000</v>
      </c>
      <c r="B6">
        <v>21.2</v>
      </c>
      <c r="C6">
        <v>12</v>
      </c>
      <c r="D6">
        <v>10.3</v>
      </c>
      <c r="E6">
        <v>3.5640000000000001</v>
      </c>
      <c r="F6">
        <v>35.1</v>
      </c>
      <c r="G6">
        <v>6.468</v>
      </c>
      <c r="H6">
        <v>15.7</v>
      </c>
      <c r="I6">
        <v>14.2</v>
      </c>
      <c r="J6">
        <v>54.6</v>
      </c>
      <c r="K6">
        <v>46.3</v>
      </c>
      <c r="L6">
        <v>100.2</v>
      </c>
      <c r="M6">
        <v>47.5</v>
      </c>
      <c r="N6">
        <v>37.6</v>
      </c>
      <c r="P6" t="s">
        <v>70</v>
      </c>
      <c r="Q6" t="s">
        <v>65</v>
      </c>
      <c r="R6" s="9">
        <v>3.2948108145201411</v>
      </c>
      <c r="S6" s="9">
        <v>3.3638207276977949</v>
      </c>
      <c r="T6" s="9">
        <v>3.422146592651047</v>
      </c>
      <c r="U6" s="9">
        <v>3.4727976155738109</v>
      </c>
      <c r="V6" s="9">
        <v>3.5175440846050914</v>
      </c>
      <c r="X6" s="9">
        <v>3.44</v>
      </c>
    </row>
    <row r="7" spans="1:24">
      <c r="A7">
        <v>8000</v>
      </c>
      <c r="B7">
        <v>27.9</v>
      </c>
      <c r="C7">
        <v>15.5</v>
      </c>
      <c r="D7">
        <v>13.9</v>
      </c>
      <c r="E7">
        <v>4.18</v>
      </c>
      <c r="F7">
        <v>42.7</v>
      </c>
      <c r="G7">
        <v>9.5090000000000003</v>
      </c>
      <c r="H7">
        <v>18.5</v>
      </c>
      <c r="I7">
        <v>15.8</v>
      </c>
      <c r="J7">
        <v>75</v>
      </c>
      <c r="K7">
        <v>63.1</v>
      </c>
      <c r="L7">
        <v>120.7</v>
      </c>
      <c r="M7">
        <v>57.5</v>
      </c>
      <c r="N7">
        <v>38.799999999999997</v>
      </c>
      <c r="P7" t="s">
        <v>66</v>
      </c>
      <c r="Q7" t="s">
        <v>65</v>
      </c>
      <c r="R7" s="9">
        <v>1.9129893410908796</v>
      </c>
      <c r="S7" s="9">
        <v>1.9329609367663034</v>
      </c>
      <c r="T7" s="9">
        <v>1.9497265607927718</v>
      </c>
      <c r="U7" s="9">
        <v>1.964259406190483</v>
      </c>
      <c r="V7" s="9">
        <v>1.9770826280443106</v>
      </c>
      <c r="X7" s="9">
        <v>1.96</v>
      </c>
    </row>
    <row r="8" spans="1:24">
      <c r="A8">
        <v>7000</v>
      </c>
      <c r="B8">
        <v>39.9</v>
      </c>
      <c r="C8">
        <v>21.6</v>
      </c>
      <c r="D8">
        <v>21.1</v>
      </c>
      <c r="E8">
        <v>6.41</v>
      </c>
      <c r="F8">
        <v>53.8</v>
      </c>
      <c r="G8">
        <v>12.3</v>
      </c>
      <c r="H8">
        <v>24.1</v>
      </c>
      <c r="I8">
        <v>20.3</v>
      </c>
      <c r="J8">
        <v>121.7</v>
      </c>
      <c r="K8">
        <v>101.1</v>
      </c>
      <c r="L8">
        <v>146</v>
      </c>
      <c r="M8">
        <v>67.8</v>
      </c>
      <c r="N8">
        <v>41.3</v>
      </c>
      <c r="P8" t="s">
        <v>83</v>
      </c>
      <c r="Q8" t="s">
        <v>71</v>
      </c>
      <c r="R8" s="9">
        <v>13.195971846460042</v>
      </c>
      <c r="S8" s="9">
        <v>16.421082424141421</v>
      </c>
      <c r="T8" s="9">
        <v>19.820609699616931</v>
      </c>
      <c r="U8" s="9">
        <v>23.381620073343541</v>
      </c>
      <c r="V8" s="9">
        <v>27.090089592979464</v>
      </c>
    </row>
    <row r="9" spans="1:24">
      <c r="A9">
        <v>6000</v>
      </c>
      <c r="B9">
        <v>58.4</v>
      </c>
      <c r="C9">
        <v>33.299999999999997</v>
      </c>
      <c r="D9">
        <v>31.3</v>
      </c>
      <c r="E9">
        <v>7.58</v>
      </c>
      <c r="F9">
        <v>67.7</v>
      </c>
      <c r="G9">
        <v>18.600000000000001</v>
      </c>
      <c r="H9">
        <v>29.8</v>
      </c>
      <c r="I9">
        <v>25.4</v>
      </c>
      <c r="J9">
        <v>175.7</v>
      </c>
      <c r="K9">
        <v>146.9</v>
      </c>
      <c r="L9">
        <v>176.6</v>
      </c>
      <c r="M9">
        <v>85.1</v>
      </c>
      <c r="N9">
        <v>51.2</v>
      </c>
      <c r="P9" t="s">
        <v>83</v>
      </c>
      <c r="Q9" t="s">
        <v>72</v>
      </c>
      <c r="R9" s="9">
        <v>15.915657463886175</v>
      </c>
      <c r="S9" s="9">
        <v>19.595535704308997</v>
      </c>
      <c r="T9" s="9">
        <v>23.450872630096949</v>
      </c>
      <c r="U9" s="9">
        <v>27.464035112845011</v>
      </c>
      <c r="V9" s="9">
        <v>31.627176011538474</v>
      </c>
    </row>
    <row r="10" spans="1:24">
      <c r="P10" t="s">
        <v>83</v>
      </c>
      <c r="Q10" t="s">
        <v>73</v>
      </c>
      <c r="R10" s="9">
        <v>29.572591543407459</v>
      </c>
      <c r="S10" s="9">
        <v>35.147838137574503</v>
      </c>
      <c r="T10" s="9">
        <v>40.796867471457446</v>
      </c>
      <c r="U10" s="9">
        <v>46.50760243414301</v>
      </c>
      <c r="V10" s="9">
        <v>52.281335826781131</v>
      </c>
    </row>
    <row r="11" spans="1:24">
      <c r="B11" t="s">
        <v>85</v>
      </c>
      <c r="G11" t="s">
        <v>86</v>
      </c>
      <c r="P11" t="s">
        <v>83</v>
      </c>
      <c r="Q11" t="s">
        <v>74</v>
      </c>
      <c r="R11" s="9">
        <v>18.452821863560818</v>
      </c>
      <c r="S11" s="9">
        <v>19.847334095621481</v>
      </c>
      <c r="T11" s="9">
        <v>21.1412052045754</v>
      </c>
      <c r="U11" s="9">
        <v>22.350546702602333</v>
      </c>
      <c r="V11" s="9">
        <v>23.490627622106569</v>
      </c>
      <c r="X11" s="9">
        <v>20.55</v>
      </c>
    </row>
    <row r="12" spans="1:24">
      <c r="A12" t="s">
        <v>8</v>
      </c>
      <c r="B12" t="s">
        <v>69</v>
      </c>
      <c r="C12" t="s">
        <v>83</v>
      </c>
      <c r="D12" t="s">
        <v>70</v>
      </c>
      <c r="E12" t="s">
        <v>66</v>
      </c>
      <c r="G12" t="s">
        <v>69</v>
      </c>
      <c r="H12" t="s">
        <v>83</v>
      </c>
      <c r="I12" t="s">
        <v>70</v>
      </c>
      <c r="J12" t="s">
        <v>66</v>
      </c>
      <c r="L12" t="s">
        <v>90</v>
      </c>
      <c r="M12" t="s">
        <v>91</v>
      </c>
      <c r="N12" t="s">
        <v>92</v>
      </c>
      <c r="P12" t="s">
        <v>83</v>
      </c>
      <c r="Q12" t="s">
        <v>75</v>
      </c>
      <c r="R12" s="9">
        <v>24.622451183628918</v>
      </c>
      <c r="S12" s="9">
        <v>26.257160321679741</v>
      </c>
      <c r="T12" s="9">
        <v>27.761976161520856</v>
      </c>
      <c r="U12" s="9">
        <v>29.158433409832128</v>
      </c>
      <c r="V12" s="9">
        <v>30.466746315715117</v>
      </c>
      <c r="X12" s="9">
        <v>26.76</v>
      </c>
    </row>
    <row r="13" spans="1:24">
      <c r="A13">
        <v>10000</v>
      </c>
      <c r="B13" s="9">
        <f>B5/V5</f>
        <v>15.2</v>
      </c>
      <c r="C13" s="9">
        <f>(C5+D5)/(V12+V11)</f>
        <v>0.25612810615886561</v>
      </c>
      <c r="D13" s="9">
        <f>G5/V6</f>
        <v>1.3987031524446012</v>
      </c>
      <c r="E13" s="9">
        <f>E5/V7</f>
        <v>1.1026347452945915</v>
      </c>
      <c r="F13" s="9"/>
      <c r="G13" s="9">
        <f>(B13/SUM($B13:$E13))*100</f>
        <v>84.644459283400636</v>
      </c>
      <c r="H13" s="9">
        <f t="shared" ref="H13:I13" si="0">(C13/SUM($B13:$E13))*100</f>
        <v>1.4263042798091194</v>
      </c>
      <c r="I13" s="9">
        <f t="shared" si="0"/>
        <v>7.7889784234645498</v>
      </c>
      <c r="J13" s="9">
        <f>(E13/SUM($B13:$E13))*100</f>
        <v>6.140258013325715</v>
      </c>
      <c r="L13" s="9">
        <f>G13/J13</f>
        <v>13.785163278107122</v>
      </c>
      <c r="M13" s="9">
        <f>I13/J13</f>
        <v>1.2685099561876305</v>
      </c>
      <c r="N13" s="11">
        <f>H13/G13</f>
        <v>1.685053329992537E-2</v>
      </c>
      <c r="P13" t="s">
        <v>83</v>
      </c>
      <c r="Q13" t="s">
        <v>76</v>
      </c>
      <c r="R13" s="9">
        <v>2.6701736282804642</v>
      </c>
      <c r="S13" s="9">
        <v>2.3832892080642267</v>
      </c>
      <c r="T13" s="9">
        <v>2.1611383143880141</v>
      </c>
      <c r="U13" s="9">
        <v>1.9831873710944288</v>
      </c>
      <c r="V13" s="9">
        <v>1.8369670092507893</v>
      </c>
    </row>
    <row r="14" spans="1:24">
      <c r="A14">
        <v>9000</v>
      </c>
      <c r="B14" s="9">
        <f>B6/U5</f>
        <v>21.2</v>
      </c>
      <c r="C14" s="9">
        <f>(C6+D6)/(U12+U11)</f>
        <v>0.43293421751553374</v>
      </c>
      <c r="D14" s="9">
        <f>G6/U6</f>
        <v>1.8624753630888713</v>
      </c>
      <c r="E14" s="9">
        <f>E6/U7</f>
        <v>1.8144243009695344</v>
      </c>
      <c r="F14" s="9"/>
      <c r="G14" s="9">
        <f t="shared" ref="G14:G17" si="1">(B14/SUM($B14:$E14))*100</f>
        <v>83.761908905431497</v>
      </c>
      <c r="H14" s="9">
        <f t="shared" ref="H14:H17" si="2">(C14/SUM($B14:$E14))*100</f>
        <v>1.7105375702632264</v>
      </c>
      <c r="I14" s="9">
        <f t="shared" ref="I14:I17" si="3">(D14/SUM($B14:$E14))*100</f>
        <v>7.3587024387575699</v>
      </c>
      <c r="J14" s="9">
        <f t="shared" ref="J14:J17" si="4">(E14/SUM($B14:$E14))*100</f>
        <v>7.1688510855477059</v>
      </c>
      <c r="L14" s="9">
        <f t="shared" ref="L14:L17" si="5">G14/J14</f>
        <v>11.68414686061679</v>
      </c>
      <c r="M14" s="9">
        <f t="shared" ref="M14:M17" si="6">I14/J14</f>
        <v>1.0264828144627807</v>
      </c>
      <c r="N14" s="11">
        <f t="shared" ref="N14:N17" si="7">H14/G14</f>
        <v>2.0421425354506306E-2</v>
      </c>
      <c r="P14" t="s">
        <v>83</v>
      </c>
      <c r="Q14" t="s">
        <v>77</v>
      </c>
      <c r="R14" s="9">
        <v>3.3021140687824144</v>
      </c>
      <c r="S14" s="9">
        <v>2.9368745059046528</v>
      </c>
      <c r="T14" s="9">
        <v>2.6549344077672248</v>
      </c>
      <c r="U14" s="9">
        <v>2.429714817124359</v>
      </c>
      <c r="V14" s="9">
        <v>2.2451101422502644</v>
      </c>
    </row>
    <row r="15" spans="1:24">
      <c r="A15">
        <v>8000</v>
      </c>
      <c r="B15" s="9">
        <f>B7/T5</f>
        <v>27.9</v>
      </c>
      <c r="C15" s="9">
        <f>(C7+D7)/(T12+T11)</f>
        <v>0.60118788141628998</v>
      </c>
      <c r="D15" s="9">
        <f>G7/T6</f>
        <v>2.7786653033567532</v>
      </c>
      <c r="E15" s="9">
        <f>E7/T7</f>
        <v>2.1438903711197246</v>
      </c>
      <c r="F15" s="9"/>
      <c r="G15" s="9">
        <f t="shared" si="1"/>
        <v>83.473594013621764</v>
      </c>
      <c r="H15" s="9">
        <f t="shared" si="2"/>
        <v>1.79868505875458</v>
      </c>
      <c r="I15" s="9">
        <f t="shared" si="3"/>
        <v>8.3134472914745086</v>
      </c>
      <c r="J15" s="9">
        <f t="shared" si="4"/>
        <v>6.414273636149133</v>
      </c>
      <c r="L15" s="9">
        <f t="shared" si="5"/>
        <v>13.013725130650318</v>
      </c>
      <c r="M15" s="9">
        <f t="shared" si="6"/>
        <v>1.2960855372028628</v>
      </c>
      <c r="N15" s="11">
        <f t="shared" si="7"/>
        <v>2.1547952738935127E-2</v>
      </c>
      <c r="P15" t="s">
        <v>83</v>
      </c>
      <c r="Q15" t="s">
        <v>78</v>
      </c>
      <c r="R15" s="9">
        <v>28.526095740360972</v>
      </c>
      <c r="S15" s="9">
        <v>39.295731867267477</v>
      </c>
      <c r="T15" s="9">
        <v>50.672902420486423</v>
      </c>
      <c r="U15" s="9">
        <v>62.606154415503241</v>
      </c>
      <c r="V15" s="9">
        <v>75.053937996847537</v>
      </c>
    </row>
    <row r="16" spans="1:24">
      <c r="A16">
        <v>7000</v>
      </c>
      <c r="B16" s="9">
        <f>B8/S5</f>
        <v>39.9</v>
      </c>
      <c r="C16" s="9">
        <f>(C8+D8)/(S12+S11)</f>
        <v>0.92615699488022907</v>
      </c>
      <c r="D16" s="9">
        <f>G8/S6</f>
        <v>3.6565563374770402</v>
      </c>
      <c r="E16" s="9">
        <f>E8/S7</f>
        <v>3.3161559957458024</v>
      </c>
      <c r="F16" s="9"/>
      <c r="G16" s="9">
        <f t="shared" si="1"/>
        <v>83.474777878356676</v>
      </c>
      <c r="H16" s="9">
        <f t="shared" si="2"/>
        <v>1.9376127676218906</v>
      </c>
      <c r="I16" s="9">
        <f t="shared" si="3"/>
        <v>7.649880402771764</v>
      </c>
      <c r="J16" s="9">
        <f t="shared" si="4"/>
        <v>6.9377289512496638</v>
      </c>
      <c r="L16" s="9">
        <f t="shared" si="5"/>
        <v>12.032003334941576</v>
      </c>
      <c r="M16" s="9">
        <f t="shared" si="6"/>
        <v>1.1026490738577821</v>
      </c>
      <c r="N16" s="11">
        <f t="shared" si="7"/>
        <v>2.3211954758902982E-2</v>
      </c>
      <c r="P16" t="s">
        <v>83</v>
      </c>
      <c r="Q16" t="s">
        <v>79</v>
      </c>
      <c r="R16" s="9">
        <v>47.763296558021864</v>
      </c>
      <c r="S16" s="9">
        <v>60.756999663134117</v>
      </c>
      <c r="T16" s="9">
        <v>73.833039325566375</v>
      </c>
      <c r="U16" s="9">
        <v>87.000393483776435</v>
      </c>
      <c r="V16" s="9">
        <v>100.25120538555876</v>
      </c>
    </row>
    <row r="17" spans="1:24">
      <c r="A17">
        <v>6000</v>
      </c>
      <c r="B17" s="9">
        <f>B9/R5</f>
        <v>58.4</v>
      </c>
      <c r="C17" s="9">
        <f>(C9+D9)/(R12+R11)</f>
        <v>1.4997003020556487</v>
      </c>
      <c r="D17" s="9">
        <f>G9/R6</f>
        <v>5.6452406669391486</v>
      </c>
      <c r="E17" s="9">
        <f>E9/R7</f>
        <v>3.9623848587036639</v>
      </c>
      <c r="F17" s="9"/>
      <c r="G17" s="9">
        <f t="shared" si="1"/>
        <v>84.019920640836659</v>
      </c>
      <c r="H17" s="9">
        <f t="shared" si="2"/>
        <v>2.1576147322560679</v>
      </c>
      <c r="I17" s="9">
        <f t="shared" si="3"/>
        <v>8.1217923430590933</v>
      </c>
      <c r="J17" s="9">
        <f t="shared" si="4"/>
        <v>5.7006722838481956</v>
      </c>
      <c r="L17" s="9">
        <f t="shared" si="5"/>
        <v>14.738598617375642</v>
      </c>
      <c r="M17" s="9">
        <f t="shared" si="6"/>
        <v>1.4247078131592821</v>
      </c>
      <c r="N17" s="11">
        <f t="shared" si="7"/>
        <v>2.567979969273371E-2</v>
      </c>
      <c r="P17" t="s">
        <v>83</v>
      </c>
      <c r="Q17" t="s">
        <v>80</v>
      </c>
      <c r="R17" s="9">
        <v>91.681541916025651</v>
      </c>
      <c r="S17" s="9">
        <v>112.37937794686871</v>
      </c>
      <c r="T17" s="9">
        <v>132.25037937697414</v>
      </c>
      <c r="U17" s="9">
        <v>151.48436381152504</v>
      </c>
      <c r="V17" s="9">
        <v>170.18992067236456</v>
      </c>
    </row>
    <row r="18" spans="1:24">
      <c r="K18" t="s">
        <v>94</v>
      </c>
      <c r="L18" s="9">
        <f>SUM(L13:L17)/5</f>
        <v>13.050727444338289</v>
      </c>
      <c r="M18" s="9">
        <f t="shared" ref="M18:N18" si="8">SUM(M13:M17)/5</f>
        <v>1.2236870389740677</v>
      </c>
      <c r="N18" s="11">
        <f t="shared" si="8"/>
        <v>2.1542333169000699E-2</v>
      </c>
      <c r="P18" t="s">
        <v>83</v>
      </c>
      <c r="Q18" t="s">
        <v>81</v>
      </c>
      <c r="R18" s="9">
        <v>79.58095951752081</v>
      </c>
      <c r="S18" s="9">
        <v>81.831680460083064</v>
      </c>
      <c r="T18" s="9">
        <v>83.133280598386406</v>
      </c>
      <c r="U18" s="9">
        <v>83.865309548820122</v>
      </c>
      <c r="V18" s="9">
        <v>84.243420602972222</v>
      </c>
      <c r="X18" s="9">
        <v>83.47</v>
      </c>
    </row>
    <row r="19" spans="1:24">
      <c r="B19" t="s">
        <v>87</v>
      </c>
      <c r="G19" t="s">
        <v>86</v>
      </c>
      <c r="N19" s="11"/>
      <c r="P19" t="s">
        <v>83</v>
      </c>
      <c r="Q19" t="s">
        <v>82</v>
      </c>
      <c r="R19" s="9">
        <v>106.79455791898286</v>
      </c>
      <c r="S19" s="9">
        <v>108.90082552203728</v>
      </c>
      <c r="T19" s="9">
        <v>109.8347982046978</v>
      </c>
      <c r="U19" s="9">
        <v>110.09652235299912</v>
      </c>
      <c r="V19" s="9">
        <v>109.96285291801951</v>
      </c>
      <c r="X19" s="9">
        <v>110.4</v>
      </c>
    </row>
    <row r="20" spans="1:24">
      <c r="A20" t="s">
        <v>8</v>
      </c>
      <c r="B20" t="s">
        <v>69</v>
      </c>
      <c r="C20" t="s">
        <v>83</v>
      </c>
      <c r="D20" t="s">
        <v>70</v>
      </c>
      <c r="E20" t="s">
        <v>66</v>
      </c>
      <c r="F20" t="s">
        <v>8</v>
      </c>
      <c r="G20" t="s">
        <v>69</v>
      </c>
      <c r="H20" t="s">
        <v>83</v>
      </c>
      <c r="I20" t="s">
        <v>70</v>
      </c>
      <c r="J20" t="s">
        <v>66</v>
      </c>
      <c r="N20" s="11"/>
    </row>
    <row r="21" spans="1:24">
      <c r="A21">
        <v>10000</v>
      </c>
      <c r="B21">
        <v>15.2</v>
      </c>
      <c r="C21">
        <f>J5/V19</f>
        <v>0.35375582724286969</v>
      </c>
      <c r="D21">
        <v>1.3987031524446012</v>
      </c>
      <c r="E21">
        <v>1.1026347452945915</v>
      </c>
      <c r="F21">
        <v>10000</v>
      </c>
      <c r="G21" s="9">
        <f>(B21/SUM($B21:$E21))*100</f>
        <v>84.18676873977347</v>
      </c>
      <c r="H21" s="9">
        <f t="shared" ref="H21:J21" si="9">(C21/SUM($B21:$E21))*100</f>
        <v>1.9593131591080744</v>
      </c>
      <c r="I21" s="9">
        <f t="shared" si="9"/>
        <v>7.7468617651609044</v>
      </c>
      <c r="J21" s="9">
        <f t="shared" si="9"/>
        <v>6.1070563359575525</v>
      </c>
      <c r="L21" s="9">
        <f>G21/J21</f>
        <v>13.78516327810712</v>
      </c>
      <c r="M21" s="9">
        <f>I21/J21</f>
        <v>1.2685099561876303</v>
      </c>
      <c r="N21" s="11">
        <f>H21/G21</f>
        <v>2.3273409687030903E-2</v>
      </c>
    </row>
    <row r="22" spans="1:24">
      <c r="A22">
        <v>9000</v>
      </c>
      <c r="B22">
        <v>21.2</v>
      </c>
      <c r="C22">
        <f>J6/U19</f>
        <v>0.49592847106412397</v>
      </c>
      <c r="D22">
        <v>1.8624753630888713</v>
      </c>
      <c r="E22">
        <v>1.8144243009695344</v>
      </c>
      <c r="F22">
        <v>9000</v>
      </c>
      <c r="G22" s="9">
        <f t="shared" ref="G22:G25" si="10">(B22/SUM($B22:$E22))*100</f>
        <v>83.553949473427977</v>
      </c>
      <c r="H22" s="9">
        <f t="shared" ref="H22:H25" si="11">(C22/SUM($B22:$E22))*100</f>
        <v>1.9545652081946325</v>
      </c>
      <c r="I22" s="9">
        <f t="shared" ref="I22:I25" si="12">(D22/SUM($B22:$E22))*100</f>
        <v>7.3404326595769804</v>
      </c>
      <c r="J22" s="9">
        <f t="shared" ref="J22:J25" si="13">(E22/SUM($B22:$E22))*100</f>
        <v>7.1510526588003938</v>
      </c>
      <c r="L22" s="9">
        <f t="shared" ref="L22:L25" si="14">G22/J22</f>
        <v>11.68414686061679</v>
      </c>
      <c r="M22" s="9">
        <f t="shared" ref="M22:M25" si="15">I22/J22</f>
        <v>1.0264828144627809</v>
      </c>
      <c r="N22" s="11">
        <f t="shared" ref="N22:N25" si="16">H22/G22</f>
        <v>2.3392852408685098E-2</v>
      </c>
    </row>
    <row r="23" spans="1:24">
      <c r="A23">
        <v>8000</v>
      </c>
      <c r="B23">
        <v>27.9</v>
      </c>
      <c r="C23">
        <f>J7/T19</f>
        <v>0.68284370004689587</v>
      </c>
      <c r="D23">
        <v>2.7786653033567532</v>
      </c>
      <c r="E23">
        <v>2.1438903711197246</v>
      </c>
      <c r="F23">
        <v>8000</v>
      </c>
      <c r="G23" s="9">
        <f t="shared" si="10"/>
        <v>83.270160991468217</v>
      </c>
      <c r="H23" s="9">
        <f t="shared" si="11"/>
        <v>2.0380109259826118</v>
      </c>
      <c r="I23" s="9">
        <f t="shared" si="12"/>
        <v>8.2931866362696685</v>
      </c>
      <c r="J23" s="9">
        <f t="shared" si="13"/>
        <v>6.3986414462794992</v>
      </c>
      <c r="L23" s="9">
        <f t="shared" si="14"/>
        <v>13.013725130650318</v>
      </c>
      <c r="M23" s="9">
        <f t="shared" si="15"/>
        <v>1.296085537202863</v>
      </c>
      <c r="N23" s="11">
        <f t="shared" si="16"/>
        <v>2.4474684589494484E-2</v>
      </c>
    </row>
    <row r="24" spans="1:24">
      <c r="A24">
        <v>7000</v>
      </c>
      <c r="B24">
        <v>39.9</v>
      </c>
      <c r="C24">
        <f>J8/S19</f>
        <v>1.1175305551322259</v>
      </c>
      <c r="D24">
        <v>3.6565563374770402</v>
      </c>
      <c r="E24">
        <v>3.3161559957458024</v>
      </c>
      <c r="F24">
        <v>7000</v>
      </c>
      <c r="G24" s="9">
        <f t="shared" si="10"/>
        <v>83.141900516785711</v>
      </c>
      <c r="H24" s="9">
        <f t="shared" si="11"/>
        <v>2.3286620110093188</v>
      </c>
      <c r="I24" s="9">
        <f t="shared" si="12"/>
        <v>7.6193745174069765</v>
      </c>
      <c r="J24" s="9">
        <f t="shared" si="13"/>
        <v>6.9100629547979935</v>
      </c>
      <c r="L24" s="9">
        <f t="shared" si="14"/>
        <v>12.032003334941578</v>
      </c>
      <c r="M24" s="9">
        <f t="shared" si="15"/>
        <v>1.1026490738577821</v>
      </c>
      <c r="N24" s="11">
        <f t="shared" si="16"/>
        <v>2.8008284589780094E-2</v>
      </c>
    </row>
    <row r="25" spans="1:24">
      <c r="A25">
        <v>6000</v>
      </c>
      <c r="B25">
        <v>58.4</v>
      </c>
      <c r="C25">
        <f>J9/R19</f>
        <v>1.6452149194090078</v>
      </c>
      <c r="D25">
        <v>5.6452406669391486</v>
      </c>
      <c r="E25">
        <v>3.9623848587036639</v>
      </c>
      <c r="F25">
        <v>6000</v>
      </c>
      <c r="G25" s="9">
        <f t="shared" si="10"/>
        <v>83.844391164594327</v>
      </c>
      <c r="H25" s="9">
        <f t="shared" si="11"/>
        <v>2.3620212885745784</v>
      </c>
      <c r="I25" s="9">
        <f t="shared" si="12"/>
        <v>8.1048247722109821</v>
      </c>
      <c r="J25" s="9">
        <f t="shared" si="13"/>
        <v>5.688762774620133</v>
      </c>
      <c r="L25" s="9">
        <f t="shared" si="14"/>
        <v>14.738598617375644</v>
      </c>
      <c r="M25" s="9">
        <f t="shared" si="15"/>
        <v>1.4247078131592825</v>
      </c>
      <c r="N25" s="11">
        <f t="shared" si="16"/>
        <v>2.8171488346044653E-2</v>
      </c>
    </row>
    <row r="26" spans="1:24">
      <c r="F26" t="s">
        <v>101</v>
      </c>
      <c r="G26" s="9">
        <f>SUM(G21:G25)/5</f>
        <v>83.599434177209943</v>
      </c>
      <c r="H26" s="9">
        <f t="shared" ref="H26:J26" si="17">SUM(H21:H25)/5</f>
        <v>2.1285145185738434</v>
      </c>
      <c r="I26" s="9">
        <f t="shared" si="17"/>
        <v>7.8209360701251018</v>
      </c>
      <c r="J26" s="9">
        <f t="shared" si="17"/>
        <v>6.4511152340911142</v>
      </c>
      <c r="K26" t="s">
        <v>94</v>
      </c>
      <c r="L26" s="9">
        <f>SUM(L21:L25)/5</f>
        <v>13.050727444338289</v>
      </c>
      <c r="M26" s="9">
        <f t="shared" ref="M26:N26" si="18">SUM(M21:M25)/5</f>
        <v>1.2236870389740679</v>
      </c>
      <c r="N26" s="11">
        <f t="shared" si="18"/>
        <v>2.5464143924207046E-2</v>
      </c>
    </row>
    <row r="27" spans="1:24">
      <c r="N27" s="11"/>
    </row>
    <row r="28" spans="1:24">
      <c r="A28" t="s">
        <v>89</v>
      </c>
      <c r="C28" s="10" t="s">
        <v>88</v>
      </c>
      <c r="F28" t="s">
        <v>93</v>
      </c>
      <c r="G28">
        <f>(27/32)*100</f>
        <v>84.375</v>
      </c>
      <c r="H28">
        <f>(1/32)*100</f>
        <v>3.125</v>
      </c>
      <c r="I28">
        <f>(2/32)*100</f>
        <v>6.25</v>
      </c>
      <c r="J28">
        <f>(2/32)*100</f>
        <v>6.25</v>
      </c>
      <c r="K28" t="s">
        <v>93</v>
      </c>
      <c r="L28">
        <f>27/2</f>
        <v>13.5</v>
      </c>
      <c r="M28">
        <v>1</v>
      </c>
      <c r="N28" s="11">
        <f>1/27</f>
        <v>3.7037037037037035E-2</v>
      </c>
    </row>
    <row r="30" spans="1:24">
      <c r="B30" t="s">
        <v>104</v>
      </c>
      <c r="G30" t="s">
        <v>86</v>
      </c>
    </row>
    <row r="31" spans="1:24">
      <c r="A31" t="s">
        <v>8</v>
      </c>
      <c r="B31" t="s">
        <v>69</v>
      </c>
      <c r="C31" t="s">
        <v>83</v>
      </c>
      <c r="D31" t="s">
        <v>70</v>
      </c>
      <c r="E31" t="s">
        <v>66</v>
      </c>
      <c r="F31" t="s">
        <v>8</v>
      </c>
      <c r="G31" t="s">
        <v>69</v>
      </c>
      <c r="H31" t="s">
        <v>83</v>
      </c>
      <c r="I31" t="s">
        <v>70</v>
      </c>
      <c r="J31" t="s">
        <v>66</v>
      </c>
      <c r="P31" t="s">
        <v>83</v>
      </c>
      <c r="Q31" t="s">
        <v>71</v>
      </c>
      <c r="R31" s="9">
        <v>13.195971846460042</v>
      </c>
      <c r="S31" s="9">
        <v>16.421082424141421</v>
      </c>
      <c r="T31" s="9">
        <v>19.820609699616931</v>
      </c>
      <c r="U31" s="9">
        <v>23.381620073343541</v>
      </c>
      <c r="V31" s="9">
        <v>27.090089592979464</v>
      </c>
    </row>
    <row r="32" spans="1:24">
      <c r="A32">
        <v>10000</v>
      </c>
      <c r="B32">
        <f>B5*V5</f>
        <v>15.2</v>
      </c>
      <c r="C32">
        <f>I5/V33</f>
        <v>0.54041903219818177</v>
      </c>
      <c r="D32">
        <f>G5/V6</f>
        <v>1.3987031524446012</v>
      </c>
      <c r="E32">
        <f>E5/V7</f>
        <v>1.1026347452945915</v>
      </c>
      <c r="F32">
        <v>10000</v>
      </c>
      <c r="G32" s="9">
        <f>(B32/SUM($B32:$E32))*100</f>
        <v>83.325307196998068</v>
      </c>
      <c r="H32" s="9">
        <f t="shared" ref="H32" si="19">(C32/SUM($B32:$E32))*100</f>
        <v>2.9625382811195977</v>
      </c>
      <c r="I32" s="9">
        <f t="shared" ref="I32" si="20">(D32/SUM($B32:$E32))*100</f>
        <v>7.6675901220300009</v>
      </c>
      <c r="J32" s="9">
        <f t="shared" ref="J32" si="21">(E32/SUM($B32:$E32))*100</f>
        <v>6.0445643998523391</v>
      </c>
      <c r="Q32" t="s">
        <v>103</v>
      </c>
      <c r="R32">
        <v>1.1000000000000001</v>
      </c>
      <c r="S32">
        <v>1.08</v>
      </c>
      <c r="T32">
        <v>1.5</v>
      </c>
      <c r="U32">
        <v>1.4</v>
      </c>
      <c r="V32">
        <v>1.2</v>
      </c>
    </row>
    <row r="33" spans="1:22">
      <c r="A33">
        <v>9000</v>
      </c>
      <c r="B33">
        <f>B6*U5</f>
        <v>21.2</v>
      </c>
      <c r="C33">
        <f>I6/U33</f>
        <v>0.85024048537442454</v>
      </c>
      <c r="D33">
        <f>G6/U6</f>
        <v>1.8624753630888713</v>
      </c>
      <c r="E33">
        <f>E6/U7</f>
        <v>1.8144243009695344</v>
      </c>
      <c r="F33">
        <v>9000</v>
      </c>
      <c r="G33" s="9">
        <f t="shared" ref="G33:G36" si="22">(B33/SUM($B33:$E33))*100</f>
        <v>82.403251495745295</v>
      </c>
      <c r="H33" s="9">
        <f t="shared" ref="H33:H36" si="23">(C33/SUM($B33:$E33))*100</f>
        <v>3.3048387051025125</v>
      </c>
      <c r="I33" s="9">
        <f t="shared" ref="I33:I36" si="24">(D33/SUM($B33:$E33))*100</f>
        <v>7.2393408372283874</v>
      </c>
      <c r="J33" s="9">
        <f t="shared" ref="J33:J36" si="25">(E33/SUM($B33:$E33))*100</f>
        <v>7.052568961923793</v>
      </c>
      <c r="R33">
        <f>R31/R32</f>
        <v>11.996338042236401</v>
      </c>
      <c r="S33">
        <f t="shared" ref="S33:V33" si="26">S31/S32</f>
        <v>15.204705948279093</v>
      </c>
      <c r="T33">
        <f t="shared" si="26"/>
        <v>13.213739799744621</v>
      </c>
      <c r="U33">
        <f t="shared" si="26"/>
        <v>16.701157195245386</v>
      </c>
      <c r="V33">
        <f t="shared" si="26"/>
        <v>22.57507466081622</v>
      </c>
    </row>
    <row r="34" spans="1:22">
      <c r="A34">
        <v>8000</v>
      </c>
      <c r="B34">
        <f>B7*T5</f>
        <v>27.9</v>
      </c>
      <c r="C34">
        <f>I7/T33</f>
        <v>1.1957250740101122</v>
      </c>
      <c r="D34">
        <f>G7/T6</f>
        <v>2.7786653033567532</v>
      </c>
      <c r="E34">
        <f>E7/T7</f>
        <v>2.1438903711197246</v>
      </c>
      <c r="F34">
        <v>8000</v>
      </c>
      <c r="G34" s="9">
        <f t="shared" si="22"/>
        <v>82.014726747298127</v>
      </c>
      <c r="H34" s="9">
        <f t="shared" si="23"/>
        <v>3.5149485738291104</v>
      </c>
      <c r="I34" s="9">
        <f t="shared" si="24"/>
        <v>8.1681532464875399</v>
      </c>
      <c r="J34" s="9">
        <f t="shared" si="25"/>
        <v>6.3021714323852258</v>
      </c>
    </row>
    <row r="35" spans="1:22">
      <c r="A35">
        <v>7000</v>
      </c>
      <c r="B35">
        <f>B8*S5</f>
        <v>39.9</v>
      </c>
      <c r="C35">
        <f>I8/S33</f>
        <v>1.3351129623324025</v>
      </c>
      <c r="D35">
        <f>G8/S6</f>
        <v>3.6565563374770402</v>
      </c>
      <c r="E35">
        <f>E7/S7</f>
        <v>2.1624855011259676</v>
      </c>
      <c r="F35">
        <v>7000</v>
      </c>
      <c r="G35" s="9">
        <f t="shared" si="22"/>
        <v>84.795912643205767</v>
      </c>
      <c r="H35" s="9">
        <f t="shared" si="23"/>
        <v>2.8373965444298261</v>
      </c>
      <c r="I35" s="9">
        <f t="shared" si="24"/>
        <v>7.770953177134424</v>
      </c>
      <c r="J35" s="9">
        <f t="shared" si="25"/>
        <v>4.5957376352299901</v>
      </c>
    </row>
    <row r="36" spans="1:22">
      <c r="A36">
        <v>6000</v>
      </c>
      <c r="B36">
        <f>B9*R5</f>
        <v>58.4</v>
      </c>
      <c r="C36">
        <f>I9/R33</f>
        <v>2.1173127925015391</v>
      </c>
      <c r="D36">
        <f>G9/R6</f>
        <v>5.6452406669391486</v>
      </c>
      <c r="E36">
        <f>E9/R7</f>
        <v>3.9623848587036639</v>
      </c>
      <c r="F36">
        <v>6000</v>
      </c>
      <c r="G36" s="9">
        <f t="shared" si="22"/>
        <v>83.279930650419402</v>
      </c>
      <c r="H36" s="9">
        <f t="shared" si="23"/>
        <v>3.0193435363831171</v>
      </c>
      <c r="I36" s="9">
        <f t="shared" si="24"/>
        <v>8.0502611515003366</v>
      </c>
      <c r="J36" s="9">
        <f t="shared" si="25"/>
        <v>5.650464661697141</v>
      </c>
    </row>
    <row r="37" spans="1:22">
      <c r="A37" t="s">
        <v>101</v>
      </c>
      <c r="F37" t="s">
        <v>101</v>
      </c>
      <c r="G37" s="9">
        <f>SUM(G32:G36)/5</f>
        <v>83.163825746733352</v>
      </c>
      <c r="H37" s="9">
        <f t="shared" ref="H37:J37" si="27">SUM(H32:H36)/5</f>
        <v>3.127813128172833</v>
      </c>
      <c r="I37" s="9">
        <f t="shared" si="27"/>
        <v>7.7792597068761378</v>
      </c>
      <c r="J37" s="9">
        <f t="shared" si="27"/>
        <v>5.929101418217698</v>
      </c>
    </row>
    <row r="38" spans="1:22">
      <c r="G38" s="9">
        <f>(G$37-G32)^2</f>
        <v>2.6076258779596073E-2</v>
      </c>
      <c r="H38" s="9">
        <f t="shared" ref="H38:J38" si="28">(H$37-H32)^2</f>
        <v>2.7315775068470306E-2</v>
      </c>
      <c r="I38" s="9">
        <f t="shared" si="28"/>
        <v>1.2470096179708562E-2</v>
      </c>
      <c r="J38" s="9">
        <f t="shared" si="28"/>
        <v>1.3331700127961464E-2</v>
      </c>
    </row>
    <row r="39" spans="1:22">
      <c r="G39" s="9">
        <f t="shared" ref="G39:J42" si="29">(G$37-G33)^2</f>
        <v>0.57847319126604402</v>
      </c>
      <c r="H39" s="9">
        <f t="shared" si="29"/>
        <v>3.1338054887285902E-2</v>
      </c>
      <c r="I39" s="9">
        <f t="shared" si="29"/>
        <v>0.29151238580170447</v>
      </c>
      <c r="J39" s="9">
        <f t="shared" si="29"/>
        <v>1.2621793217610064</v>
      </c>
    </row>
    <row r="40" spans="1:22">
      <c r="G40" s="9">
        <f t="shared" si="29"/>
        <v>1.3204285105030347</v>
      </c>
      <c r="H40" s="9">
        <f t="shared" si="29"/>
        <v>0.14987385328348454</v>
      </c>
      <c r="I40" s="9">
        <f t="shared" si="29"/>
        <v>0.15123818515148521</v>
      </c>
      <c r="J40" s="9">
        <f t="shared" si="29"/>
        <v>0.13918123547095942</v>
      </c>
    </row>
    <row r="41" spans="1:22">
      <c r="G41" s="9">
        <f t="shared" si="29"/>
        <v>2.6637076376369615</v>
      </c>
      <c r="H41" s="9">
        <f t="shared" si="29"/>
        <v>8.4341792112958905E-2</v>
      </c>
      <c r="I41" s="9">
        <f t="shared" si="29"/>
        <v>6.8998436349975147E-5</v>
      </c>
      <c r="J41" s="9">
        <f t="shared" si="29"/>
        <v>1.7778589777832914</v>
      </c>
    </row>
    <row r="42" spans="1:22">
      <c r="G42" s="9">
        <f t="shared" si="29"/>
        <v>1.3480348659947045E-2</v>
      </c>
      <c r="H42" s="9">
        <f t="shared" si="29"/>
        <v>1.1765652343027587E-2</v>
      </c>
      <c r="I42" s="9">
        <f t="shared" si="29"/>
        <v>7.3441782988402704E-2</v>
      </c>
      <c r="J42" s="9">
        <f t="shared" si="29"/>
        <v>7.7638442084296141E-2</v>
      </c>
    </row>
    <row r="43" spans="1:22">
      <c r="F43" t="s">
        <v>105</v>
      </c>
      <c r="G43" s="9">
        <f>SQRT(SUM(G38:G42)/5)</f>
        <v>0.95939209365572564</v>
      </c>
      <c r="H43" s="9">
        <f>SQRT(SUM(H38:H42)/5)</f>
        <v>0.24683400401696165</v>
      </c>
      <c r="I43" s="9">
        <f>SQRT(SUM(I38:I42)/5)</f>
        <v>0.32518654601863556</v>
      </c>
      <c r="J43" s="9">
        <f>SQRT(SUM(J38:J42)/5)</f>
        <v>0.80872611893366153</v>
      </c>
    </row>
    <row r="44" spans="1:22">
      <c r="G44" s="9">
        <f>G43/G37*100</f>
        <v>1.1536170745408623</v>
      </c>
      <c r="H44" s="9">
        <f t="shared" ref="H44:J44" si="30">H43/H37*100</f>
        <v>7.8915841165087155</v>
      </c>
      <c r="I44" s="9">
        <f t="shared" si="30"/>
        <v>4.1801734133030815</v>
      </c>
      <c r="J44" s="9">
        <f t="shared" si="30"/>
        <v>13.639944097579065</v>
      </c>
    </row>
    <row r="45" spans="1:22">
      <c r="A45" t="s">
        <v>96</v>
      </c>
      <c r="F45" t="s">
        <v>97</v>
      </c>
      <c r="I45" s="4" t="s">
        <v>86</v>
      </c>
    </row>
    <row r="46" spans="1:22">
      <c r="B46" s="1" t="s">
        <v>8</v>
      </c>
      <c r="C46" s="1" t="s">
        <v>5</v>
      </c>
      <c r="D46" s="1" t="s">
        <v>9</v>
      </c>
      <c r="F46" t="s">
        <v>69</v>
      </c>
      <c r="G46" t="s">
        <v>70</v>
      </c>
      <c r="H46" s="13" t="s">
        <v>8</v>
      </c>
      <c r="I46" t="s">
        <v>69</v>
      </c>
      <c r="J46" t="s">
        <v>70</v>
      </c>
      <c r="L46" t="s">
        <v>98</v>
      </c>
    </row>
    <row r="47" spans="1:22">
      <c r="B47">
        <v>10000</v>
      </c>
      <c r="C47">
        <v>20.742925855200426</v>
      </c>
      <c r="D47">
        <v>12.15964619097956</v>
      </c>
      <c r="F47" s="9">
        <f>C47/1</f>
        <v>20.742925855200426</v>
      </c>
      <c r="G47" s="9">
        <f>D47/V6</f>
        <v>3.456856800799613</v>
      </c>
      <c r="H47" s="4">
        <v>10000</v>
      </c>
      <c r="I47" s="9">
        <f>(F47/($G47+$F47))*100</f>
        <v>85.71533947251163</v>
      </c>
      <c r="J47" s="9">
        <f>(G47/($G47+$F47))*100</f>
        <v>14.284660527488366</v>
      </c>
      <c r="K47" s="9"/>
      <c r="L47" s="9">
        <f>I47/J47</f>
        <v>6.000516379620449</v>
      </c>
    </row>
    <row r="48" spans="1:22">
      <c r="B48">
        <v>9000</v>
      </c>
      <c r="C48">
        <v>25.82726881259762</v>
      </c>
      <c r="D48">
        <v>14.541403449109582</v>
      </c>
      <c r="F48" s="9">
        <f t="shared" ref="F48:F51" si="31">C48/1</f>
        <v>25.82726881259762</v>
      </c>
      <c r="G48" s="9">
        <f>D48/U6</f>
        <v>4.1872303136521545</v>
      </c>
      <c r="H48" s="4">
        <v>9000</v>
      </c>
      <c r="I48" s="9">
        <f t="shared" ref="I48:I51" si="32">(F48/($G48+$F48))*100</f>
        <v>86.049308049288314</v>
      </c>
      <c r="J48" s="9">
        <f t="shared" ref="J48:J51" si="33">(G48/($G48+$F48))*100</f>
        <v>13.950691950711679</v>
      </c>
      <c r="K48" s="9"/>
      <c r="L48" s="9">
        <f t="shared" ref="L48:L51" si="34">I48/J48</f>
        <v>6.1681032276609482</v>
      </c>
    </row>
    <row r="49" spans="1:12">
      <c r="B49">
        <v>8000</v>
      </c>
      <c r="C49">
        <v>37.624942521121895</v>
      </c>
      <c r="D49">
        <v>22.470451783447796</v>
      </c>
      <c r="F49" s="9">
        <f t="shared" si="31"/>
        <v>37.624942521121895</v>
      </c>
      <c r="G49" s="9">
        <f>D49/T6</f>
        <v>6.5661862153136248</v>
      </c>
      <c r="H49" s="4">
        <v>8000</v>
      </c>
      <c r="I49" s="9">
        <f t="shared" si="32"/>
        <v>85.141392847248525</v>
      </c>
      <c r="J49" s="9">
        <f t="shared" si="33"/>
        <v>14.858607152751485</v>
      </c>
      <c r="K49" s="9"/>
      <c r="L49" s="9">
        <f t="shared" si="34"/>
        <v>5.730105922578498</v>
      </c>
    </row>
    <row r="50" spans="1:12">
      <c r="B50">
        <v>7000</v>
      </c>
      <c r="C50">
        <v>53.286692831460734</v>
      </c>
      <c r="D50">
        <v>31.209125953350107</v>
      </c>
      <c r="F50" s="9">
        <f t="shared" si="31"/>
        <v>53.286692831460734</v>
      </c>
      <c r="G50" s="9">
        <f>D50/S6</f>
        <v>9.2778802676293903</v>
      </c>
      <c r="H50" s="4">
        <v>7000</v>
      </c>
      <c r="I50" s="9">
        <f t="shared" si="32"/>
        <v>85.170712740363413</v>
      </c>
      <c r="J50" s="9">
        <f t="shared" si="33"/>
        <v>14.829287259636587</v>
      </c>
      <c r="K50" s="9"/>
      <c r="L50" s="9">
        <f t="shared" si="34"/>
        <v>5.7434124276617897</v>
      </c>
    </row>
    <row r="51" spans="1:12">
      <c r="B51">
        <v>6000</v>
      </c>
      <c r="C51">
        <v>73.734253253935634</v>
      </c>
      <c r="D51">
        <v>43.223527769548468</v>
      </c>
      <c r="F51" s="9">
        <f t="shared" si="31"/>
        <v>73.734253253935634</v>
      </c>
      <c r="G51" s="9">
        <f>D51/R6</f>
        <v>13.118667566302612</v>
      </c>
      <c r="H51" s="4">
        <v>6000</v>
      </c>
      <c r="I51" s="9">
        <f t="shared" si="32"/>
        <v>84.8955366815416</v>
      </c>
      <c r="J51" s="9">
        <f t="shared" si="33"/>
        <v>15.104463318458411</v>
      </c>
      <c r="K51" s="9"/>
      <c r="L51" s="9">
        <f t="shared" si="34"/>
        <v>5.6205596247696539</v>
      </c>
    </row>
    <row r="52" spans="1:12">
      <c r="H52" s="4" t="s">
        <v>101</v>
      </c>
      <c r="I52" s="9">
        <f>SUM(I47:I51)/5</f>
        <v>85.394457958190699</v>
      </c>
      <c r="J52" s="9">
        <f>SUM(J47:J51)/5</f>
        <v>14.605542041809306</v>
      </c>
      <c r="K52" t="s">
        <v>94</v>
      </c>
      <c r="L52" s="8">
        <f>SUM(L47:L51)/5</f>
        <v>5.8525395164582674</v>
      </c>
    </row>
    <row r="53" spans="1:12">
      <c r="H53" s="4"/>
      <c r="I53" s="9">
        <f>(I$52-I47)^2</f>
        <v>0.10296494623289365</v>
      </c>
      <c r="J53" s="9">
        <f>(J$52-J47)^2</f>
        <v>0.10296494623289935</v>
      </c>
      <c r="L53" s="8"/>
    </row>
    <row r="54" spans="1:12">
      <c r="H54" s="4"/>
      <c r="I54" s="9">
        <f t="shared" ref="I54:J54" si="35">(I$52-I48)^2</f>
        <v>0.42882864181055402</v>
      </c>
      <c r="J54" s="9">
        <f t="shared" si="35"/>
        <v>0.42882864181057029</v>
      </c>
      <c r="L54" s="8"/>
    </row>
    <row r="55" spans="1:12">
      <c r="H55" s="4"/>
      <c r="I55" s="9">
        <f t="shared" ref="I55:J55" si="36">(I$52-I49)^2</f>
        <v>6.4041950376174828E-2</v>
      </c>
      <c r="J55" s="9">
        <f t="shared" si="36"/>
        <v>6.404195037617752E-2</v>
      </c>
      <c r="L55" s="8"/>
    </row>
    <row r="56" spans="1:12">
      <c r="H56" s="4"/>
      <c r="I56" s="9">
        <f t="shared" ref="I56:J56" si="37">(I$52-I50)^2</f>
        <v>5.0061922500579691E-2</v>
      </c>
      <c r="J56" s="9">
        <f t="shared" si="37"/>
        <v>5.0061922500577311E-2</v>
      </c>
      <c r="L56" s="8"/>
    </row>
    <row r="57" spans="1:12">
      <c r="H57" s="4"/>
      <c r="I57" s="9">
        <f t="shared" ref="I57:J57" si="38">(I$52-I51)^2</f>
        <v>0.24892244029316712</v>
      </c>
      <c r="J57" s="9">
        <f t="shared" si="38"/>
        <v>0.24892244029317245</v>
      </c>
      <c r="L57" s="8"/>
    </row>
    <row r="58" spans="1:12">
      <c r="H58" s="4"/>
      <c r="I58" s="9">
        <f>SQRT(SUM(I53:I57)/5)</f>
        <v>0.42304134578392438</v>
      </c>
      <c r="J58" s="9">
        <f>SQRT(SUM(J53:J57)/5)</f>
        <v>0.42304134578393093</v>
      </c>
      <c r="L58" s="8"/>
    </row>
    <row r="59" spans="1:12" ht="15.75">
      <c r="A59" t="s">
        <v>99</v>
      </c>
      <c r="C59" s="12" t="s">
        <v>100</v>
      </c>
      <c r="H59" s="4" t="s">
        <v>93</v>
      </c>
      <c r="I59" s="9">
        <f>(73/85)*100</f>
        <v>85.882352941176464</v>
      </c>
      <c r="J59" s="9">
        <f>(12/85)*100</f>
        <v>14.117647058823529</v>
      </c>
      <c r="K59" t="s">
        <v>93</v>
      </c>
      <c r="L59" s="8">
        <f>73/12</f>
        <v>6.083333333333333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Intensity data</vt:lpstr>
      <vt:lpstr>Ir percentage ZZ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Spencer</dc:creator>
  <cp:lastModifiedBy>Ben Spencer</cp:lastModifiedBy>
  <dcterms:created xsi:type="dcterms:W3CDTF">2019-03-28T12:42:25Z</dcterms:created>
  <dcterms:modified xsi:type="dcterms:W3CDTF">2020-02-12T13:33:17Z</dcterms:modified>
</cp:coreProperties>
</file>