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9D8F651F-8F4C-4BDC-BA39-54447A7CFE0C}" xr6:coauthVersionLast="38" xr6:coauthVersionMax="38" xr10:uidLastSave="{00000000-0000-0000-0000-000000000000}"/>
  <bookViews>
    <workbookView xWindow="0" yWindow="0" windowWidth="23040" windowHeight="9350" xr2:uid="{00000000-000D-0000-FFFF-FFFF00000000}"/>
  </bookViews>
  <sheets>
    <sheet name="鱼山" sheetId="3" r:id="rId1"/>
    <sheet name="黄渤海" sheetId="4" r:id="rId2"/>
    <sheet name="天气状况" sheetId="10" r:id="rId3"/>
  </sheets>
  <calcPr calcId="162913"/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" i="3"/>
  <c r="L25" i="3" l="1"/>
  <c r="O2" i="3"/>
  <c r="P2" i="3" l="1"/>
  <c r="P11" i="3"/>
  <c r="P7" i="3"/>
  <c r="S19" i="4" l="1"/>
  <c r="S20" i="4"/>
  <c r="S21" i="4"/>
  <c r="S18" i="4"/>
  <c r="T18" i="4" s="1"/>
  <c r="O19" i="4"/>
  <c r="P18" i="4" s="1"/>
  <c r="O20" i="4"/>
  <c r="O18" i="4"/>
  <c r="K16" i="3" l="1"/>
  <c r="T3" i="4" l="1"/>
  <c r="U3" i="4" s="1"/>
  <c r="V3" i="4" s="1"/>
  <c r="T4" i="4"/>
  <c r="U4" i="4" s="1"/>
  <c r="V4" i="4" s="1"/>
  <c r="T6" i="4"/>
  <c r="U6" i="4" s="1"/>
  <c r="V6" i="4" s="1"/>
  <c r="T8" i="4"/>
  <c r="U8" i="4" s="1"/>
  <c r="V8" i="4" s="1"/>
  <c r="T10" i="4"/>
  <c r="U10" i="4" s="1"/>
  <c r="V10" i="4" s="1"/>
  <c r="T11" i="4"/>
  <c r="U11" i="4" s="1"/>
  <c r="V11" i="4" s="1"/>
  <c r="T13" i="4"/>
  <c r="U13" i="4" s="1"/>
  <c r="T14" i="4"/>
  <c r="U14" i="4" s="1"/>
  <c r="V14" i="4" s="1"/>
  <c r="T2" i="4"/>
  <c r="U2" i="4" s="1"/>
  <c r="V2" i="4" s="1"/>
  <c r="S5" i="3"/>
  <c r="T5" i="3" s="1"/>
  <c r="S21" i="3"/>
  <c r="T21" i="3" s="1"/>
  <c r="R3" i="3"/>
  <c r="S3" i="3" s="1"/>
  <c r="T3" i="3" s="1"/>
  <c r="R4" i="3"/>
  <c r="S4" i="3" s="1"/>
  <c r="T4" i="3" s="1"/>
  <c r="R5" i="3"/>
  <c r="R6" i="3"/>
  <c r="S6" i="3" s="1"/>
  <c r="T6" i="3" s="1"/>
  <c r="R7" i="3"/>
  <c r="S7" i="3" s="1"/>
  <c r="T7" i="3" s="1"/>
  <c r="R8" i="3"/>
  <c r="S8" i="3" s="1"/>
  <c r="T8" i="3" s="1"/>
  <c r="R9" i="3"/>
  <c r="S9" i="3" s="1"/>
  <c r="T9" i="3" s="1"/>
  <c r="R10" i="3"/>
  <c r="S10" i="3" s="1"/>
  <c r="T10" i="3" s="1"/>
  <c r="R11" i="3"/>
  <c r="S11" i="3" s="1"/>
  <c r="T11" i="3" s="1"/>
  <c r="R12" i="3"/>
  <c r="S12" i="3" s="1"/>
  <c r="T12" i="3" s="1"/>
  <c r="R13" i="3"/>
  <c r="S13" i="3" s="1"/>
  <c r="T13" i="3" s="1"/>
  <c r="R14" i="3"/>
  <c r="S14" i="3" s="1"/>
  <c r="T14" i="3" s="1"/>
  <c r="R15" i="3"/>
  <c r="S15" i="3" s="1"/>
  <c r="T15" i="3" s="1"/>
  <c r="R16" i="3"/>
  <c r="S16" i="3" s="1"/>
  <c r="T16" i="3" s="1"/>
  <c r="R17" i="3"/>
  <c r="S17" i="3" s="1"/>
  <c r="T17" i="3" s="1"/>
  <c r="R18" i="3"/>
  <c r="S18" i="3" s="1"/>
  <c r="T18" i="3" s="1"/>
  <c r="R19" i="3"/>
  <c r="S19" i="3" s="1"/>
  <c r="T19" i="3" s="1"/>
  <c r="R20" i="3"/>
  <c r="S20" i="3" s="1"/>
  <c r="T20" i="3" s="1"/>
  <c r="R21" i="3"/>
  <c r="R22" i="3"/>
  <c r="S22" i="3" s="1"/>
  <c r="T22" i="3" s="1"/>
  <c r="R2" i="3"/>
  <c r="S2" i="3" s="1"/>
  <c r="T2" i="3" s="1"/>
  <c r="P7" i="4" l="1"/>
  <c r="P11" i="4"/>
  <c r="P15" i="4"/>
  <c r="O3" i="4"/>
  <c r="P3" i="4" s="1"/>
  <c r="Q3" i="4" s="1"/>
  <c r="W3" i="4" s="1"/>
  <c r="O4" i="4"/>
  <c r="P4" i="4" s="1"/>
  <c r="O5" i="4"/>
  <c r="P5" i="4" s="1"/>
  <c r="O6" i="4"/>
  <c r="P6" i="4" s="1"/>
  <c r="O7" i="4"/>
  <c r="O8" i="4"/>
  <c r="P8" i="4" s="1"/>
  <c r="O9" i="4"/>
  <c r="P9" i="4" s="1"/>
  <c r="O10" i="4"/>
  <c r="P10" i="4" s="1"/>
  <c r="O11" i="4"/>
  <c r="O12" i="4"/>
  <c r="P12" i="4" s="1"/>
  <c r="O13" i="4"/>
  <c r="P13" i="4" s="1"/>
  <c r="O14" i="4"/>
  <c r="P14" i="4" s="1"/>
  <c r="O15" i="4"/>
  <c r="O2" i="4"/>
  <c r="P2" i="4" s="1"/>
  <c r="Q2" i="4" s="1"/>
  <c r="W2" i="4" s="1"/>
  <c r="N5" i="3" l="1"/>
  <c r="N21" i="3"/>
  <c r="M3" i="3"/>
  <c r="N3" i="3" s="1"/>
  <c r="M4" i="3"/>
  <c r="N4" i="3" s="1"/>
  <c r="M5" i="3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M22" i="3"/>
  <c r="N22" i="3" s="1"/>
  <c r="M2" i="3"/>
  <c r="N2" i="3" s="1"/>
  <c r="U2" i="3" s="1"/>
  <c r="O3" i="3" l="1"/>
  <c r="U3" i="3" s="1"/>
  <c r="O5" i="3"/>
  <c r="U5" i="3" s="1"/>
  <c r="O6" i="3"/>
  <c r="U6" i="3" s="1"/>
  <c r="O7" i="3"/>
  <c r="U7" i="3" s="1"/>
  <c r="O10" i="3"/>
  <c r="U10" i="3" s="1"/>
  <c r="O11" i="3"/>
  <c r="U11" i="3" s="1"/>
  <c r="O14" i="3"/>
  <c r="U14" i="3" s="1"/>
  <c r="O15" i="3"/>
  <c r="U15" i="3" s="1"/>
  <c r="O18" i="3"/>
  <c r="U18" i="3" s="1"/>
  <c r="O19" i="3"/>
  <c r="U19" i="3" s="1"/>
  <c r="O22" i="3"/>
  <c r="U22" i="3" s="1"/>
  <c r="Q4" i="4"/>
  <c r="W4" i="4" s="1"/>
  <c r="Q6" i="4"/>
  <c r="W6" i="4" s="1"/>
  <c r="Q8" i="4"/>
  <c r="W8" i="4" s="1"/>
  <c r="Q10" i="4"/>
  <c r="W10" i="4" s="1"/>
  <c r="Q11" i="4"/>
  <c r="W11" i="4" s="1"/>
  <c r="Q14" i="4"/>
  <c r="W14" i="4" s="1"/>
  <c r="O4" i="3"/>
  <c r="U4" i="3" s="1"/>
  <c r="O8" i="3"/>
  <c r="U8" i="3" s="1"/>
  <c r="O9" i="3"/>
  <c r="U9" i="3" s="1"/>
  <c r="O12" i="3"/>
  <c r="U12" i="3" s="1"/>
  <c r="O13" i="3"/>
  <c r="U13" i="3" s="1"/>
  <c r="O16" i="3"/>
  <c r="U16" i="3" s="1"/>
  <c r="O17" i="3"/>
  <c r="U17" i="3" s="1"/>
  <c r="O20" i="3"/>
  <c r="U20" i="3" s="1"/>
  <c r="O21" i="3"/>
  <c r="U21" i="3" s="1"/>
  <c r="J9" i="3"/>
  <c r="K9" i="3" s="1"/>
  <c r="K15" i="4" l="1"/>
  <c r="K14" i="4"/>
  <c r="L14" i="4" s="1"/>
  <c r="K13" i="4"/>
  <c r="K12" i="4"/>
  <c r="K11" i="4"/>
  <c r="L11" i="4" s="1"/>
  <c r="K10" i="4"/>
  <c r="L10" i="4" s="1"/>
  <c r="K9" i="4"/>
  <c r="K8" i="4"/>
  <c r="L8" i="4" s="1"/>
  <c r="K3" i="4"/>
  <c r="L3" i="4" s="1"/>
  <c r="K4" i="4"/>
  <c r="L4" i="4" s="1"/>
  <c r="K5" i="4"/>
  <c r="K6" i="4"/>
  <c r="L6" i="4" s="1"/>
  <c r="K7" i="4"/>
  <c r="K2" i="4"/>
  <c r="L2" i="4" s="1"/>
  <c r="L18" i="4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8" i="3"/>
  <c r="K8" i="3" s="1"/>
  <c r="J7" i="3"/>
  <c r="K7" i="3" s="1"/>
  <c r="J6" i="3"/>
  <c r="K6" i="3" s="1"/>
  <c r="J4" i="3"/>
  <c r="K4" i="3" s="1"/>
  <c r="J5" i="3"/>
  <c r="K5" i="3" s="1"/>
  <c r="J3" i="3"/>
  <c r="K3" i="3" s="1"/>
  <c r="J2" i="3"/>
  <c r="K2" i="3" s="1"/>
</calcChain>
</file>

<file path=xl/sharedStrings.xml><?xml version="1.0" encoding="utf-8"?>
<sst xmlns="http://schemas.openxmlformats.org/spreadsheetml/2006/main" count="208" uniqueCount="153">
  <si>
    <t>日期</t>
    <phoneticPr fontId="1" type="noConversion"/>
  </si>
  <si>
    <t>开始时间</t>
    <phoneticPr fontId="1" type="noConversion"/>
  </si>
  <si>
    <t>晴</t>
    <phoneticPr fontId="1" type="noConversion"/>
  </si>
  <si>
    <t>开始时间</t>
    <phoneticPr fontId="1" type="noConversion"/>
  </si>
  <si>
    <t>结束时间</t>
    <phoneticPr fontId="1" type="noConversion"/>
  </si>
  <si>
    <t>开始经纬度</t>
    <phoneticPr fontId="1" type="noConversion"/>
  </si>
  <si>
    <t>结束经纬度</t>
    <phoneticPr fontId="1" type="noConversion"/>
  </si>
  <si>
    <t>沙尘</t>
    <phoneticPr fontId="1" type="noConversion"/>
  </si>
  <si>
    <t>阴</t>
    <phoneticPr fontId="1" type="noConversion"/>
  </si>
  <si>
    <t>早上小雨</t>
    <phoneticPr fontId="1" type="noConversion"/>
  </si>
  <si>
    <t>轻度污染</t>
    <phoneticPr fontId="1" type="noConversion"/>
  </si>
  <si>
    <t>良</t>
    <phoneticPr fontId="1" type="noConversion"/>
  </si>
  <si>
    <t>小雨后</t>
    <phoneticPr fontId="1" type="noConversion"/>
  </si>
  <si>
    <t>霾</t>
    <phoneticPr fontId="1" type="noConversion"/>
  </si>
  <si>
    <t>大风降温</t>
    <phoneticPr fontId="1" type="noConversion"/>
  </si>
  <si>
    <t>轻霾</t>
    <phoneticPr fontId="1" type="noConversion"/>
  </si>
  <si>
    <t>重度污染</t>
    <phoneticPr fontId="1" type="noConversion"/>
  </si>
  <si>
    <t>累计体积（m3）</t>
    <phoneticPr fontId="1" type="noConversion"/>
  </si>
  <si>
    <t>采样时长（h）</t>
    <phoneticPr fontId="1" type="noConversion"/>
  </si>
  <si>
    <t>备注</t>
    <phoneticPr fontId="1" type="noConversion"/>
  </si>
  <si>
    <t>膜重（g）</t>
    <phoneticPr fontId="1" type="noConversion"/>
  </si>
  <si>
    <t>采样时长（h）</t>
    <phoneticPr fontId="1" type="noConversion"/>
  </si>
  <si>
    <t>样品编号</t>
    <phoneticPr fontId="1" type="noConversion"/>
  </si>
  <si>
    <t>62（空白）</t>
    <phoneticPr fontId="1" type="noConversion"/>
  </si>
  <si>
    <t>52（空白）</t>
    <phoneticPr fontId="1" type="noConversion"/>
  </si>
  <si>
    <t>56（空白）</t>
    <phoneticPr fontId="1" type="noConversion"/>
  </si>
  <si>
    <t>称量后膜重（g）</t>
    <phoneticPr fontId="1" type="noConversion"/>
  </si>
  <si>
    <t>颗粒物质量（g）</t>
    <phoneticPr fontId="1" type="noConversion"/>
  </si>
  <si>
    <t>采样流量（m3/min）</t>
    <phoneticPr fontId="1" type="noConversion"/>
  </si>
  <si>
    <t>编号</t>
    <phoneticPr fontId="1" type="noConversion"/>
  </si>
  <si>
    <t>6.30 15:00</t>
    <phoneticPr fontId="1" type="noConversion"/>
  </si>
  <si>
    <t>7.2 20:00</t>
    <phoneticPr fontId="1" type="noConversion"/>
  </si>
  <si>
    <t>6.29 3:00</t>
    <phoneticPr fontId="1" type="noConversion"/>
  </si>
  <si>
    <t>6.30 15:55</t>
    <phoneticPr fontId="1" type="noConversion"/>
  </si>
  <si>
    <t>123°59.897 33°00.044</t>
    <phoneticPr fontId="1" type="noConversion"/>
  </si>
  <si>
    <t>123.29.086 35.00.138</t>
    <phoneticPr fontId="1" type="noConversion"/>
  </si>
  <si>
    <t>121°06.589 36°00.428</t>
    <phoneticPr fontId="1" type="noConversion"/>
  </si>
  <si>
    <t>123.30.034 34.59.843</t>
    <phoneticPr fontId="1" type="noConversion"/>
  </si>
  <si>
    <t>采样时长（min）</t>
    <phoneticPr fontId="1" type="noConversion"/>
  </si>
  <si>
    <t>7.2 21:30</t>
    <phoneticPr fontId="1" type="noConversion"/>
  </si>
  <si>
    <t>123.57.749 33.01.328</t>
    <phoneticPr fontId="1" type="noConversion"/>
  </si>
  <si>
    <t>123.32.645 33.00.024</t>
    <phoneticPr fontId="1" type="noConversion"/>
  </si>
  <si>
    <t>进雨</t>
    <phoneticPr fontId="1" type="noConversion"/>
  </si>
  <si>
    <t>7.2 23:45</t>
    <phoneticPr fontId="1" type="noConversion"/>
  </si>
  <si>
    <t>7.3 13:00</t>
    <phoneticPr fontId="1" type="noConversion"/>
  </si>
  <si>
    <t>7.3 12:50</t>
    <phoneticPr fontId="1" type="noConversion"/>
  </si>
  <si>
    <t>7.3 1:55</t>
    <phoneticPr fontId="1" type="noConversion"/>
  </si>
  <si>
    <t>122.02.279 32.54.485</t>
    <phoneticPr fontId="1" type="noConversion"/>
  </si>
  <si>
    <t xml:space="preserve">122.05.089 32.41.247  </t>
    <phoneticPr fontId="1" type="noConversion"/>
  </si>
  <si>
    <t>120.59.916 35.53.258</t>
    <phoneticPr fontId="1" type="noConversion"/>
  </si>
  <si>
    <t>54(空白)</t>
    <phoneticPr fontId="1" type="noConversion"/>
  </si>
  <si>
    <t xml:space="preserve">7.5 19:10  </t>
    <phoneticPr fontId="1" type="noConversion"/>
  </si>
  <si>
    <t>7.5 19:10</t>
    <phoneticPr fontId="1" type="noConversion"/>
  </si>
  <si>
    <t>7.5 19:15</t>
    <phoneticPr fontId="1" type="noConversion"/>
  </si>
  <si>
    <t>120.31.681 36.04.590</t>
    <phoneticPr fontId="1" type="noConversion"/>
  </si>
  <si>
    <t>7.7 17:00</t>
    <phoneticPr fontId="1" type="noConversion"/>
  </si>
  <si>
    <t>7.8 20.45</t>
    <phoneticPr fontId="1" type="noConversion"/>
  </si>
  <si>
    <t>120.37.621 35.57.546</t>
    <phoneticPr fontId="1" type="noConversion"/>
  </si>
  <si>
    <t>123.59.909 36.59.912</t>
    <phoneticPr fontId="1" type="noConversion"/>
  </si>
  <si>
    <t>7.9 8:20</t>
    <phoneticPr fontId="1" type="noConversion"/>
  </si>
  <si>
    <t>7.9 8:25</t>
    <phoneticPr fontId="1" type="noConversion"/>
  </si>
  <si>
    <t>122.51.760 57.24.159</t>
    <phoneticPr fontId="1" type="noConversion"/>
  </si>
  <si>
    <t>7.9 9:20</t>
    <phoneticPr fontId="1" type="noConversion"/>
  </si>
  <si>
    <t>7.11 19:30</t>
    <phoneticPr fontId="1" type="noConversion"/>
  </si>
  <si>
    <t xml:space="preserve">122.49.056 37.25.426 </t>
    <phoneticPr fontId="1" type="noConversion"/>
  </si>
  <si>
    <t xml:space="preserve">121.12.906 38.06.333 </t>
    <phoneticPr fontId="1" type="noConversion"/>
  </si>
  <si>
    <t>7.11 20:00</t>
    <phoneticPr fontId="1" type="noConversion"/>
  </si>
  <si>
    <t>7.15 7:00</t>
    <phoneticPr fontId="1" type="noConversion"/>
  </si>
  <si>
    <t>121.12.676 38.06.063</t>
    <phoneticPr fontId="1" type="noConversion"/>
  </si>
  <si>
    <t>121.39.562 37.55.940</t>
    <phoneticPr fontId="1" type="noConversion"/>
  </si>
  <si>
    <t>59(空白)</t>
    <phoneticPr fontId="1" type="noConversion"/>
  </si>
  <si>
    <t>7.15 7:05</t>
    <phoneticPr fontId="1" type="noConversion"/>
  </si>
  <si>
    <t>7.17 11:05</t>
    <phoneticPr fontId="1" type="noConversion"/>
  </si>
  <si>
    <t>7.18 11:45</t>
    <phoneticPr fontId="1" type="noConversion"/>
  </si>
  <si>
    <t>121.39.596 37.55.900</t>
    <phoneticPr fontId="1" type="noConversion"/>
  </si>
  <si>
    <t>7.19 10:20</t>
    <phoneticPr fontId="1" type="noConversion"/>
  </si>
  <si>
    <t>7.20 15:25</t>
    <phoneticPr fontId="1" type="noConversion"/>
  </si>
  <si>
    <t>121.25.291 38.27.103</t>
    <phoneticPr fontId="1" type="noConversion"/>
  </si>
  <si>
    <t>120.30.854 36.04.636</t>
    <phoneticPr fontId="1" type="noConversion"/>
  </si>
  <si>
    <t>7.20 15:30</t>
    <phoneticPr fontId="1" type="noConversion"/>
  </si>
  <si>
    <t>7.20 15:35</t>
    <phoneticPr fontId="1" type="noConversion"/>
  </si>
  <si>
    <t>120.30.764 36.04.566</t>
    <phoneticPr fontId="1" type="noConversion"/>
  </si>
  <si>
    <t xml:space="preserve">8.6  8:23   </t>
    <phoneticPr fontId="1" type="noConversion"/>
  </si>
  <si>
    <t>8.6  19:10</t>
    <phoneticPr fontId="1" type="noConversion"/>
  </si>
  <si>
    <t xml:space="preserve">8.6  19:32 </t>
    <phoneticPr fontId="1" type="noConversion"/>
  </si>
  <si>
    <t>8.7  5:29</t>
  </si>
  <si>
    <t>8.7  8:21</t>
    <phoneticPr fontId="1" type="noConversion"/>
  </si>
  <si>
    <t>8.7  19:01</t>
    <phoneticPr fontId="1" type="noConversion"/>
  </si>
  <si>
    <t>8.7  19:09</t>
    <phoneticPr fontId="1" type="noConversion"/>
  </si>
  <si>
    <t>8.8  5:32</t>
    <phoneticPr fontId="1" type="noConversion"/>
  </si>
  <si>
    <t>8.8  7:53</t>
    <phoneticPr fontId="1" type="noConversion"/>
  </si>
  <si>
    <t>8.8  18:55</t>
    <phoneticPr fontId="1" type="noConversion"/>
  </si>
  <si>
    <t>8.8  19:00</t>
    <phoneticPr fontId="1" type="noConversion"/>
  </si>
  <si>
    <t>8.9  8:02</t>
    <phoneticPr fontId="1" type="noConversion"/>
  </si>
  <si>
    <t>8.9  5:30</t>
    <phoneticPr fontId="1" type="noConversion"/>
  </si>
  <si>
    <t>8.9  18:59</t>
    <phoneticPr fontId="1" type="noConversion"/>
  </si>
  <si>
    <t>8.9  19:11</t>
    <phoneticPr fontId="1" type="noConversion"/>
  </si>
  <si>
    <t>8.10 5:30</t>
    <phoneticPr fontId="1" type="noConversion"/>
  </si>
  <si>
    <t>8.10 8:15</t>
    <phoneticPr fontId="1" type="noConversion"/>
  </si>
  <si>
    <t>8.10 18:45</t>
    <phoneticPr fontId="1" type="noConversion"/>
  </si>
  <si>
    <t>8.10 18:53</t>
    <phoneticPr fontId="1" type="noConversion"/>
  </si>
  <si>
    <t>8.11 5:35</t>
    <phoneticPr fontId="1" type="noConversion"/>
  </si>
  <si>
    <t>8.11 8:21</t>
    <phoneticPr fontId="1" type="noConversion"/>
  </si>
  <si>
    <t>8.11 18:54</t>
    <phoneticPr fontId="1" type="noConversion"/>
  </si>
  <si>
    <t>8.11 19:00</t>
    <phoneticPr fontId="1" type="noConversion"/>
  </si>
  <si>
    <t>8.12 5:30</t>
    <phoneticPr fontId="1" type="noConversion"/>
  </si>
  <si>
    <t>8.12 8:20</t>
    <phoneticPr fontId="1" type="noConversion"/>
  </si>
  <si>
    <t>8.12 19:10</t>
    <phoneticPr fontId="1" type="noConversion"/>
  </si>
  <si>
    <t>8.12 18:50</t>
    <phoneticPr fontId="1" type="noConversion"/>
  </si>
  <si>
    <t>8.13  6:32</t>
    <phoneticPr fontId="1" type="noConversion"/>
  </si>
  <si>
    <t>8.13 8:03</t>
    <phoneticPr fontId="1" type="noConversion"/>
  </si>
  <si>
    <t>8.13 18:38</t>
    <phoneticPr fontId="1" type="noConversion"/>
  </si>
  <si>
    <t>8.13 18:44</t>
    <phoneticPr fontId="1" type="noConversion"/>
  </si>
  <si>
    <t>8.14 5:24</t>
    <phoneticPr fontId="1" type="noConversion"/>
  </si>
  <si>
    <t>c（mg/L）</t>
  </si>
  <si>
    <t>m（mg）</t>
    <phoneticPr fontId="1" type="noConversion"/>
  </si>
  <si>
    <t>C空气（ug/m3）</t>
    <phoneticPr fontId="1" type="noConversion"/>
  </si>
  <si>
    <t>8.14 8:37</t>
    <phoneticPr fontId="1" type="noConversion"/>
  </si>
  <si>
    <t>8.14 18:55</t>
    <phoneticPr fontId="1" type="noConversion"/>
  </si>
  <si>
    <t>8.14 19:00</t>
    <phoneticPr fontId="1" type="noConversion"/>
  </si>
  <si>
    <t>8.15 5:20</t>
    <phoneticPr fontId="1" type="noConversion"/>
  </si>
  <si>
    <t>8.15 8:22</t>
    <phoneticPr fontId="1" type="noConversion"/>
  </si>
  <si>
    <t>8.15 18:42</t>
    <phoneticPr fontId="1" type="noConversion"/>
  </si>
  <si>
    <t>8.15 18:55</t>
    <phoneticPr fontId="1" type="noConversion"/>
  </si>
  <si>
    <t>8.16 5:15</t>
    <phoneticPr fontId="1" type="noConversion"/>
  </si>
  <si>
    <t>121.39.586 37.55.900</t>
    <phoneticPr fontId="1" type="noConversion"/>
  </si>
  <si>
    <t>停船采样</t>
    <phoneticPr fontId="1" type="noConversion"/>
  </si>
  <si>
    <t>废样</t>
    <phoneticPr fontId="1" type="noConversion"/>
  </si>
  <si>
    <t>污染样</t>
    <phoneticPr fontId="1" type="noConversion"/>
  </si>
  <si>
    <t>空白</t>
    <phoneticPr fontId="1" type="noConversion"/>
  </si>
  <si>
    <t>c（mg/L）</t>
    <phoneticPr fontId="1" type="noConversion"/>
  </si>
  <si>
    <t>c1（mg/L）</t>
    <phoneticPr fontId="1" type="noConversion"/>
  </si>
  <si>
    <t>c1（mg/L）</t>
    <phoneticPr fontId="1" type="noConversion"/>
  </si>
  <si>
    <t>C（ug/cm2）</t>
    <phoneticPr fontId="1" type="noConversion"/>
  </si>
  <si>
    <t>C1（ug/cm2）</t>
    <phoneticPr fontId="1" type="noConversion"/>
  </si>
  <si>
    <t>M(mg)</t>
    <phoneticPr fontId="1" type="noConversion"/>
  </si>
  <si>
    <t>C总空气（ug/m3）</t>
    <phoneticPr fontId="1" type="noConversion"/>
  </si>
  <si>
    <t>WSOC/OC</t>
    <phoneticPr fontId="1" type="noConversion"/>
  </si>
  <si>
    <t>温度</t>
    <phoneticPr fontId="1" type="noConversion"/>
  </si>
  <si>
    <t>湿度</t>
    <phoneticPr fontId="1" type="noConversion"/>
  </si>
  <si>
    <t>风速</t>
    <phoneticPr fontId="1" type="noConversion"/>
  </si>
  <si>
    <t>PM2.5</t>
    <phoneticPr fontId="1" type="noConversion"/>
  </si>
  <si>
    <t>AQI</t>
    <phoneticPr fontId="1" type="noConversion"/>
  </si>
  <si>
    <t>PM10</t>
    <phoneticPr fontId="1" type="noConversion"/>
  </si>
  <si>
    <t>CO</t>
    <phoneticPr fontId="1" type="noConversion"/>
  </si>
  <si>
    <t>NO2</t>
    <phoneticPr fontId="1" type="noConversion"/>
  </si>
  <si>
    <t>O3</t>
    <phoneticPr fontId="1" type="noConversion"/>
  </si>
  <si>
    <t>SO2</t>
    <phoneticPr fontId="1" type="noConversion"/>
  </si>
  <si>
    <t>气压</t>
    <phoneticPr fontId="1" type="noConversion"/>
  </si>
  <si>
    <t>气压hPa</t>
    <phoneticPr fontId="1" type="noConversion"/>
  </si>
  <si>
    <t>颗粒物浓度</t>
    <phoneticPr fontId="1" type="noConversion"/>
  </si>
  <si>
    <t>季节平均</t>
    <phoneticPr fontId="1" type="noConversion"/>
  </si>
  <si>
    <t>PMF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</si>
</sst>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20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J1" workbookViewId="0">
      <selection activeCell="S10" sqref="S10"/>
    </sheetView>
  </sheetViews>
  <sheetFormatPr defaultRowHeight="14" x14ac:dyDescent="0.25"/>
  <cols>
    <col min="1" max="1" width="8.7265625" customWidth="1"/>
    <col min="4" max="4" width="13.36328125" customWidth="1"/>
    <col min="5" max="5" width="18" customWidth="1"/>
    <col min="6" max="6" width="12.81640625" customWidth="1"/>
    <col min="9" max="9" width="15.08984375" bestFit="1" customWidth="1"/>
    <col min="10" max="10" width="16.1796875" bestFit="1" customWidth="1"/>
    <col min="11" max="11" width="16.1796875" customWidth="1"/>
    <col min="13" max="13" width="10.453125" customWidth="1"/>
    <col min="15" max="16" width="14.453125" customWidth="1"/>
    <col min="17" max="17" width="12.90625" customWidth="1"/>
    <col min="18" max="18" width="12" customWidth="1"/>
    <col min="20" max="20" width="17.6328125" customWidth="1"/>
    <col min="21" max="21" width="8.7265625" hidden="1" customWidth="1"/>
    <col min="22" max="22" width="25" style="15" customWidth="1"/>
  </cols>
  <sheetData>
    <row r="1" spans="1:22" x14ac:dyDescent="0.25">
      <c r="A1" t="s">
        <v>22</v>
      </c>
      <c r="B1" s="1" t="s">
        <v>0</v>
      </c>
      <c r="C1" s="1" t="s">
        <v>1</v>
      </c>
      <c r="D1" s="1" t="s">
        <v>21</v>
      </c>
      <c r="E1" s="1" t="s">
        <v>28</v>
      </c>
      <c r="F1" s="1" t="s">
        <v>17</v>
      </c>
      <c r="G1" t="s">
        <v>19</v>
      </c>
      <c r="H1" s="1" t="s">
        <v>20</v>
      </c>
      <c r="I1" s="1" t="s">
        <v>26</v>
      </c>
      <c r="J1" s="1" t="s">
        <v>27</v>
      </c>
      <c r="K1" s="1" t="s">
        <v>150</v>
      </c>
      <c r="L1" s="1" t="s">
        <v>130</v>
      </c>
      <c r="M1" s="1" t="s">
        <v>131</v>
      </c>
      <c r="N1" s="1" t="s">
        <v>115</v>
      </c>
      <c r="O1" s="1" t="s">
        <v>116</v>
      </c>
      <c r="P1" s="1" t="s">
        <v>151</v>
      </c>
      <c r="Q1" s="1" t="s">
        <v>133</v>
      </c>
      <c r="R1" s="1" t="s">
        <v>134</v>
      </c>
      <c r="S1" s="1" t="s">
        <v>135</v>
      </c>
      <c r="T1" s="1" t="s">
        <v>136</v>
      </c>
      <c r="U1" s="1" t="s">
        <v>137</v>
      </c>
      <c r="V1" s="14" t="s">
        <v>152</v>
      </c>
    </row>
    <row r="2" spans="1:22" x14ac:dyDescent="0.25">
      <c r="A2">
        <v>4</v>
      </c>
      <c r="B2" s="4">
        <v>20151005</v>
      </c>
      <c r="C2" s="5">
        <v>0.47916666666666669</v>
      </c>
      <c r="D2" s="3">
        <v>4</v>
      </c>
      <c r="E2" s="3">
        <v>1.05</v>
      </c>
      <c r="F2" s="6">
        <v>307</v>
      </c>
      <c r="G2" s="7"/>
      <c r="H2" s="6">
        <v>4.3777999999999997</v>
      </c>
      <c r="I2" s="6">
        <v>4.3945999999999996</v>
      </c>
      <c r="J2">
        <f>I2-H2</f>
        <v>1.6799999999999926E-2</v>
      </c>
      <c r="K2">
        <f>J2/F2*1000000</f>
        <v>54.72312703583038</v>
      </c>
      <c r="L2" s="6">
        <v>1.659</v>
      </c>
      <c r="M2" s="18">
        <f>L2-0.3633</f>
        <v>1.2957000000000001</v>
      </c>
      <c r="N2">
        <f>M2/50*414/12</f>
        <v>0.89403300000000019</v>
      </c>
      <c r="O2">
        <f>N2/F2*1000</f>
        <v>2.912159609120522</v>
      </c>
      <c r="P2">
        <f>AVERAGE(O2:O5)</f>
        <v>5.7392557203316397</v>
      </c>
      <c r="Q2">
        <v>2.84</v>
      </c>
      <c r="R2">
        <f>Q2-0.23</f>
        <v>2.61</v>
      </c>
      <c r="S2">
        <f>R2*414/1000</f>
        <v>1.0805400000000001</v>
      </c>
      <c r="T2">
        <f>S2/F2*1000</f>
        <v>3.5196742671009771</v>
      </c>
      <c r="U2">
        <f>O2/T2</f>
        <v>0.82739463601532592</v>
      </c>
      <c r="V2" s="15">
        <f>SQRT(POWER((L2*0.2),2)+POWER((0.05*0.5),2))</f>
        <v>0.3327404994887157</v>
      </c>
    </row>
    <row r="3" spans="1:22" x14ac:dyDescent="0.25">
      <c r="A3">
        <v>5</v>
      </c>
      <c r="B3" s="4">
        <v>20151025</v>
      </c>
      <c r="C3" s="5">
        <v>0.47013888888888888</v>
      </c>
      <c r="D3" s="6">
        <v>4</v>
      </c>
      <c r="E3" s="3">
        <v>1.05</v>
      </c>
      <c r="F3" s="6">
        <v>307.8</v>
      </c>
      <c r="G3" s="7"/>
      <c r="H3" s="6">
        <v>4.4473000000000003</v>
      </c>
      <c r="I3" s="6">
        <v>4.4978999999999996</v>
      </c>
      <c r="J3">
        <f>I3-H3</f>
        <v>5.0599999999999312E-2</v>
      </c>
      <c r="K3">
        <f t="shared" ref="K3:K21" si="0">J3/F3*1000000</f>
        <v>164.39246263807445</v>
      </c>
      <c r="L3" s="6">
        <v>3.4060000000000001</v>
      </c>
      <c r="M3" s="18">
        <f t="shared" ref="M3:M22" si="1">L3-0.3633</f>
        <v>3.0427</v>
      </c>
      <c r="N3">
        <f t="shared" ref="N3:N22" si="2">M3/50*414/12</f>
        <v>2.0994630000000001</v>
      </c>
      <c r="O3">
        <f t="shared" ref="O3:O22" si="3">N3/F3*1000</f>
        <v>6.8208674463937617</v>
      </c>
      <c r="Q3">
        <v>8.58</v>
      </c>
      <c r="R3">
        <f t="shared" ref="R3:R22" si="4">Q3-0.23</f>
        <v>8.35</v>
      </c>
      <c r="S3">
        <f t="shared" ref="S3:S22" si="5">R3*414/1000</f>
        <v>3.4568999999999996</v>
      </c>
      <c r="T3">
        <f t="shared" ref="T3:T22" si="6">S3/F3*1000</f>
        <v>11.230994152046783</v>
      </c>
      <c r="U3">
        <f t="shared" ref="U3:U22" si="7">O3/T3</f>
        <v>0.60732534930139714</v>
      </c>
      <c r="V3" s="15">
        <f t="shared" ref="V3:V23" si="8">SQRT(POWER((L3*0.2),2)+POWER((0.05*0.5),2))</f>
        <v>0.68165859489923541</v>
      </c>
    </row>
    <row r="4" spans="1:22" x14ac:dyDescent="0.25">
      <c r="A4">
        <v>7</v>
      </c>
      <c r="B4" s="4">
        <v>20151114</v>
      </c>
      <c r="C4" s="5">
        <v>0.38541666666666669</v>
      </c>
      <c r="D4" s="6">
        <v>4</v>
      </c>
      <c r="E4" s="3">
        <v>1.05</v>
      </c>
      <c r="F4" s="6">
        <v>332.4</v>
      </c>
      <c r="G4" s="7" t="s">
        <v>12</v>
      </c>
      <c r="H4" s="6">
        <v>4.4408000000000003</v>
      </c>
      <c r="I4" s="6">
        <v>4.4767000000000001</v>
      </c>
      <c r="J4">
        <f t="shared" ref="J4:J14" si="9">I4-H4</f>
        <v>3.5899999999999821E-2</v>
      </c>
      <c r="K4">
        <f t="shared" si="0"/>
        <v>108.0024067388683</v>
      </c>
      <c r="L4" s="6">
        <v>3.9329999999999998</v>
      </c>
      <c r="M4" s="18">
        <f t="shared" si="1"/>
        <v>3.5696999999999997</v>
      </c>
      <c r="N4">
        <f t="shared" si="2"/>
        <v>2.4630930000000002</v>
      </c>
      <c r="O4">
        <f t="shared" si="3"/>
        <v>7.410027075812275</v>
      </c>
      <c r="Q4">
        <v>7.88</v>
      </c>
      <c r="R4">
        <f t="shared" si="4"/>
        <v>7.6499999999999995</v>
      </c>
      <c r="S4">
        <f t="shared" si="5"/>
        <v>3.1671</v>
      </c>
      <c r="T4">
        <f t="shared" si="6"/>
        <v>9.5279783393501809</v>
      </c>
      <c r="U4">
        <f t="shared" si="7"/>
        <v>0.77771241830065363</v>
      </c>
      <c r="V4" s="15">
        <f t="shared" si="8"/>
        <v>0.78699717915631695</v>
      </c>
    </row>
    <row r="5" spans="1:22" x14ac:dyDescent="0.25">
      <c r="A5">
        <v>15</v>
      </c>
      <c r="B5" s="4">
        <v>20151126</v>
      </c>
      <c r="C5" s="5">
        <v>0.29166666666666669</v>
      </c>
      <c r="D5" s="6">
        <v>4</v>
      </c>
      <c r="E5" s="3">
        <v>1.05</v>
      </c>
      <c r="F5" s="6">
        <v>288</v>
      </c>
      <c r="G5" s="7" t="s">
        <v>14</v>
      </c>
      <c r="H5" s="6">
        <v>4.2636000000000003</v>
      </c>
      <c r="I5" s="6">
        <v>4.2919</v>
      </c>
      <c r="J5">
        <f t="shared" si="9"/>
        <v>2.829999999999977E-2</v>
      </c>
      <c r="K5">
        <f t="shared" si="0"/>
        <v>98.26388888888809</v>
      </c>
      <c r="L5" s="6">
        <v>2.79</v>
      </c>
      <c r="M5" s="18">
        <f t="shared" si="1"/>
        <v>2.4266999999999999</v>
      </c>
      <c r="N5">
        <f t="shared" si="2"/>
        <v>1.6744229999999998</v>
      </c>
      <c r="O5">
        <f t="shared" si="3"/>
        <v>5.813968749999999</v>
      </c>
      <c r="Q5">
        <v>7.82</v>
      </c>
      <c r="R5">
        <f t="shared" si="4"/>
        <v>7.59</v>
      </c>
      <c r="S5">
        <f t="shared" si="5"/>
        <v>3.1422599999999998</v>
      </c>
      <c r="T5">
        <f t="shared" si="6"/>
        <v>10.910625</v>
      </c>
      <c r="U5">
        <f t="shared" si="7"/>
        <v>0.53287220026350457</v>
      </c>
      <c r="V5" s="15">
        <f t="shared" si="8"/>
        <v>0.55855975508444933</v>
      </c>
    </row>
    <row r="6" spans="1:22" x14ac:dyDescent="0.25">
      <c r="A6">
        <v>18</v>
      </c>
      <c r="B6" s="4">
        <v>20151130</v>
      </c>
      <c r="C6" s="5">
        <v>0.4236111111111111</v>
      </c>
      <c r="D6" s="6">
        <v>4</v>
      </c>
      <c r="E6" s="3">
        <v>1.05</v>
      </c>
      <c r="F6" s="6">
        <v>323.2</v>
      </c>
      <c r="G6" s="7" t="s">
        <v>13</v>
      </c>
      <c r="H6" s="6">
        <v>4.3510999999999997</v>
      </c>
      <c r="I6" s="6">
        <v>4.4356</v>
      </c>
      <c r="J6">
        <f t="shared" si="9"/>
        <v>8.4500000000000242E-2</v>
      </c>
      <c r="K6">
        <f t="shared" si="0"/>
        <v>261.44801980198099</v>
      </c>
      <c r="L6" s="6">
        <v>13.05</v>
      </c>
      <c r="M6" s="18">
        <f t="shared" si="1"/>
        <v>12.6867</v>
      </c>
      <c r="N6">
        <f t="shared" si="2"/>
        <v>8.7538230000000006</v>
      </c>
      <c r="O6">
        <f t="shared" si="3"/>
        <v>27.08484839108911</v>
      </c>
      <c r="Q6">
        <v>31.13</v>
      </c>
      <c r="R6">
        <f t="shared" si="4"/>
        <v>30.9</v>
      </c>
      <c r="S6">
        <f t="shared" si="5"/>
        <v>12.792599999999998</v>
      </c>
      <c r="T6">
        <f t="shared" si="6"/>
        <v>39.58106435643564</v>
      </c>
      <c r="U6">
        <f t="shared" si="7"/>
        <v>0.68428802588996773</v>
      </c>
      <c r="V6" s="15">
        <f t="shared" si="8"/>
        <v>2.6101197290545892</v>
      </c>
    </row>
    <row r="7" spans="1:22" x14ac:dyDescent="0.25">
      <c r="A7">
        <v>19</v>
      </c>
      <c r="B7" s="8">
        <v>20151202</v>
      </c>
      <c r="C7" s="9">
        <v>0.46249999999999997</v>
      </c>
      <c r="D7" s="10">
        <v>4</v>
      </c>
      <c r="E7" s="3">
        <v>1.05</v>
      </c>
      <c r="F7" s="10">
        <v>322.39999999999998</v>
      </c>
      <c r="G7" s="11"/>
      <c r="H7" s="6">
        <v>4.3757000000000001</v>
      </c>
      <c r="I7" s="6">
        <v>4.4264000000000001</v>
      </c>
      <c r="J7">
        <f t="shared" si="9"/>
        <v>5.0699999999999967E-2</v>
      </c>
      <c r="K7">
        <f t="shared" si="0"/>
        <v>157.25806451612894</v>
      </c>
      <c r="L7" s="6">
        <v>5.9610000000000003</v>
      </c>
      <c r="M7" s="18">
        <f t="shared" si="1"/>
        <v>5.5977000000000006</v>
      </c>
      <c r="N7">
        <f t="shared" si="2"/>
        <v>3.8624130000000005</v>
      </c>
      <c r="O7">
        <f t="shared" si="3"/>
        <v>11.980189205955337</v>
      </c>
      <c r="P7">
        <f>AVERAGE(O7:O10)</f>
        <v>12.656411568251723</v>
      </c>
      <c r="Q7">
        <v>15.75</v>
      </c>
      <c r="R7">
        <f t="shared" si="4"/>
        <v>15.52</v>
      </c>
      <c r="S7">
        <f t="shared" si="5"/>
        <v>6.4252799999999999</v>
      </c>
      <c r="T7">
        <f t="shared" si="6"/>
        <v>19.92952853598015</v>
      </c>
      <c r="U7">
        <f t="shared" si="7"/>
        <v>0.60112757731958766</v>
      </c>
      <c r="V7" s="15">
        <f t="shared" si="8"/>
        <v>1.1924620916406528</v>
      </c>
    </row>
    <row r="8" spans="1:22" x14ac:dyDescent="0.25">
      <c r="A8">
        <v>24</v>
      </c>
      <c r="B8" s="4">
        <v>20151215</v>
      </c>
      <c r="C8" s="5">
        <v>0.47916666666666669</v>
      </c>
      <c r="D8" s="6">
        <v>4</v>
      </c>
      <c r="E8" s="3">
        <v>1.05</v>
      </c>
      <c r="F8" s="6">
        <v>276.2</v>
      </c>
      <c r="G8" s="7" t="s">
        <v>15</v>
      </c>
      <c r="H8" s="6">
        <v>4.3094999999999999</v>
      </c>
      <c r="I8" s="6">
        <v>4.3593000000000002</v>
      </c>
      <c r="J8">
        <f t="shared" si="9"/>
        <v>4.9800000000000288E-2</v>
      </c>
      <c r="K8">
        <f t="shared" si="0"/>
        <v>180.30412744388229</v>
      </c>
      <c r="L8" s="6">
        <v>5.5659999999999998</v>
      </c>
      <c r="M8" s="18">
        <f t="shared" si="1"/>
        <v>5.2027000000000001</v>
      </c>
      <c r="N8">
        <f t="shared" si="2"/>
        <v>3.5898630000000007</v>
      </c>
      <c r="O8">
        <f t="shared" si="3"/>
        <v>12.997331643736427</v>
      </c>
      <c r="Q8">
        <v>15.49</v>
      </c>
      <c r="R8">
        <f t="shared" si="4"/>
        <v>15.26</v>
      </c>
      <c r="S8">
        <f t="shared" si="5"/>
        <v>6.3176399999999999</v>
      </c>
      <c r="T8">
        <f t="shared" si="6"/>
        <v>22.873425054308473</v>
      </c>
      <c r="U8">
        <f t="shared" si="7"/>
        <v>0.56822848405417226</v>
      </c>
      <c r="V8" s="15">
        <f t="shared" si="8"/>
        <v>1.1134806868554119</v>
      </c>
    </row>
    <row r="9" spans="1:22" x14ac:dyDescent="0.25">
      <c r="A9">
        <v>28</v>
      </c>
      <c r="B9" s="4">
        <v>20160125</v>
      </c>
      <c r="C9" s="5">
        <v>0.4680555555555555</v>
      </c>
      <c r="D9" s="6">
        <v>4</v>
      </c>
      <c r="E9" s="3">
        <v>1.05</v>
      </c>
      <c r="F9" s="6">
        <v>224.5</v>
      </c>
      <c r="G9" s="12" t="s">
        <v>11</v>
      </c>
      <c r="H9" s="6">
        <v>4.3239000000000001</v>
      </c>
      <c r="I9" s="6">
        <v>4.3670999999999998</v>
      </c>
      <c r="J9">
        <f>I9-H9</f>
        <v>4.3199999999999683E-2</v>
      </c>
      <c r="K9">
        <f t="shared" si="0"/>
        <v>192.42761692650194</v>
      </c>
      <c r="L9" s="6">
        <v>3.625</v>
      </c>
      <c r="M9" s="18">
        <f t="shared" si="1"/>
        <v>3.2616999999999998</v>
      </c>
      <c r="N9">
        <f t="shared" si="2"/>
        <v>2.2505730000000002</v>
      </c>
      <c r="O9">
        <f t="shared" si="3"/>
        <v>10.024824053452116</v>
      </c>
      <c r="Q9">
        <v>10.8</v>
      </c>
      <c r="R9">
        <f t="shared" si="4"/>
        <v>10.57</v>
      </c>
      <c r="S9">
        <f t="shared" si="5"/>
        <v>4.3759800000000002</v>
      </c>
      <c r="T9">
        <f t="shared" si="6"/>
        <v>19.492115812917596</v>
      </c>
      <c r="U9">
        <f t="shared" si="7"/>
        <v>0.51430148218227689</v>
      </c>
      <c r="V9" s="15">
        <f t="shared" si="8"/>
        <v>0.72543090642734553</v>
      </c>
    </row>
    <row r="10" spans="1:22" x14ac:dyDescent="0.25">
      <c r="A10">
        <v>29</v>
      </c>
      <c r="B10" s="4">
        <v>20160227</v>
      </c>
      <c r="C10" s="5">
        <v>0.43472222222222223</v>
      </c>
      <c r="D10" s="6">
        <v>4</v>
      </c>
      <c r="E10" s="3">
        <v>1.05</v>
      </c>
      <c r="F10" s="6">
        <v>219</v>
      </c>
      <c r="G10" s="12" t="s">
        <v>10</v>
      </c>
      <c r="H10" s="6">
        <v>4.3251999999999997</v>
      </c>
      <c r="I10" s="6">
        <v>4.3897000000000004</v>
      </c>
      <c r="J10">
        <f t="shared" si="9"/>
        <v>6.4500000000000668E-2</v>
      </c>
      <c r="K10">
        <f t="shared" si="0"/>
        <v>294.52054794520853</v>
      </c>
      <c r="L10" s="6">
        <v>5.3220000000000001</v>
      </c>
      <c r="M10" s="18">
        <f t="shared" si="1"/>
        <v>4.9587000000000003</v>
      </c>
      <c r="N10">
        <f t="shared" si="2"/>
        <v>3.4215030000000008</v>
      </c>
      <c r="O10">
        <f t="shared" si="3"/>
        <v>15.623301369863018</v>
      </c>
      <c r="Q10">
        <v>12.38</v>
      </c>
      <c r="R10">
        <f t="shared" si="4"/>
        <v>12.15</v>
      </c>
      <c r="S10">
        <f t="shared" si="5"/>
        <v>5.0301</v>
      </c>
      <c r="T10">
        <f t="shared" si="6"/>
        <v>22.968493150684932</v>
      </c>
      <c r="U10">
        <f t="shared" si="7"/>
        <v>0.6802057613168726</v>
      </c>
      <c r="V10" s="15">
        <f t="shared" si="8"/>
        <v>1.0646935521547973</v>
      </c>
    </row>
    <row r="11" spans="1:22" x14ac:dyDescent="0.25">
      <c r="A11">
        <v>30</v>
      </c>
      <c r="B11" s="4">
        <v>20160305</v>
      </c>
      <c r="C11" s="5">
        <v>0.47430555555555554</v>
      </c>
      <c r="D11" s="6">
        <v>4</v>
      </c>
      <c r="E11" s="3">
        <v>1.05</v>
      </c>
      <c r="F11" s="6">
        <v>218.2</v>
      </c>
      <c r="G11" s="12" t="s">
        <v>9</v>
      </c>
      <c r="H11" s="6">
        <v>4.3395999999999999</v>
      </c>
      <c r="I11" s="6">
        <v>4.3878000000000004</v>
      </c>
      <c r="J11">
        <f t="shared" si="9"/>
        <v>4.8200000000000465E-2</v>
      </c>
      <c r="K11">
        <f t="shared" si="0"/>
        <v>220.89825847846225</v>
      </c>
      <c r="L11" s="6">
        <v>4.2779999999999996</v>
      </c>
      <c r="M11" s="18">
        <f t="shared" si="1"/>
        <v>3.9146999999999994</v>
      </c>
      <c r="N11">
        <f t="shared" si="2"/>
        <v>2.7011429999999996</v>
      </c>
      <c r="O11">
        <f t="shared" si="3"/>
        <v>12.379207149404214</v>
      </c>
      <c r="P11">
        <f>AVERAGE(O11:O21)</f>
        <v>9.3103375230354199</v>
      </c>
      <c r="Q11">
        <v>10.96</v>
      </c>
      <c r="R11">
        <f t="shared" si="4"/>
        <v>10.73</v>
      </c>
      <c r="S11">
        <f t="shared" si="5"/>
        <v>4.4422199999999998</v>
      </c>
      <c r="T11">
        <f t="shared" si="6"/>
        <v>20.358478460128325</v>
      </c>
      <c r="U11">
        <f t="shared" si="7"/>
        <v>0.60806150978564755</v>
      </c>
      <c r="V11" s="15">
        <f t="shared" si="8"/>
        <v>0.85596516284250712</v>
      </c>
    </row>
    <row r="12" spans="1:22" x14ac:dyDescent="0.25">
      <c r="A12">
        <v>31</v>
      </c>
      <c r="B12" s="4">
        <v>20160306</v>
      </c>
      <c r="C12" s="5">
        <v>0.5625</v>
      </c>
      <c r="D12" s="6">
        <v>4</v>
      </c>
      <c r="E12" s="3">
        <v>1.05</v>
      </c>
      <c r="F12" s="6">
        <v>215.6</v>
      </c>
      <c r="G12" s="12" t="s">
        <v>16</v>
      </c>
      <c r="H12" s="6">
        <v>4.3089000000000004</v>
      </c>
      <c r="I12" s="6">
        <v>4.4062999999999999</v>
      </c>
      <c r="J12">
        <f t="shared" si="9"/>
        <v>9.7399999999999487E-2</v>
      </c>
      <c r="K12">
        <f t="shared" si="0"/>
        <v>451.76252319109227</v>
      </c>
      <c r="L12" s="6">
        <v>2.7130000000000001</v>
      </c>
      <c r="M12" s="18">
        <f t="shared" si="1"/>
        <v>2.3496999999999999</v>
      </c>
      <c r="N12">
        <f t="shared" si="2"/>
        <v>1.6212929999999999</v>
      </c>
      <c r="O12">
        <f t="shared" si="3"/>
        <v>7.5199118738404449</v>
      </c>
      <c r="Q12">
        <v>9.7200000000000006</v>
      </c>
      <c r="R12">
        <f t="shared" si="4"/>
        <v>9.49</v>
      </c>
      <c r="S12">
        <f t="shared" si="5"/>
        <v>3.9288600000000002</v>
      </c>
      <c r="T12">
        <f t="shared" si="6"/>
        <v>18.222912801484231</v>
      </c>
      <c r="U12">
        <f t="shared" si="7"/>
        <v>0.41266245170354754</v>
      </c>
      <c r="V12" s="15">
        <f t="shared" si="8"/>
        <v>0.54317562537359876</v>
      </c>
    </row>
    <row r="13" spans="1:22" x14ac:dyDescent="0.25">
      <c r="A13">
        <v>33</v>
      </c>
      <c r="B13" s="4">
        <v>20160325</v>
      </c>
      <c r="C13" s="5">
        <v>0.47916666666666669</v>
      </c>
      <c r="D13" s="6">
        <v>4</v>
      </c>
      <c r="E13" s="3">
        <v>1.05</v>
      </c>
      <c r="F13" s="6">
        <v>212.9</v>
      </c>
      <c r="G13" s="12" t="s">
        <v>2</v>
      </c>
      <c r="H13" s="6">
        <v>4.3381999999999996</v>
      </c>
      <c r="I13" s="6">
        <v>4.3815999999999997</v>
      </c>
      <c r="J13">
        <f t="shared" si="9"/>
        <v>4.3400000000000105E-2</v>
      </c>
      <c r="K13">
        <f t="shared" si="0"/>
        <v>203.85157350869002</v>
      </c>
      <c r="L13" s="6">
        <v>3.9769999999999999</v>
      </c>
      <c r="M13" s="18">
        <f t="shared" si="1"/>
        <v>3.6136999999999997</v>
      </c>
      <c r="N13">
        <f t="shared" si="2"/>
        <v>2.4934529999999997</v>
      </c>
      <c r="O13">
        <f t="shared" si="3"/>
        <v>11.711850634100514</v>
      </c>
      <c r="Q13">
        <v>10.46</v>
      </c>
      <c r="R13">
        <f t="shared" si="4"/>
        <v>10.23</v>
      </c>
      <c r="S13">
        <f t="shared" si="5"/>
        <v>4.23522</v>
      </c>
      <c r="T13">
        <f t="shared" si="6"/>
        <v>19.893001409112259</v>
      </c>
      <c r="U13">
        <f t="shared" si="7"/>
        <v>0.58874226132290641</v>
      </c>
      <c r="V13" s="15">
        <f t="shared" si="8"/>
        <v>0.79579278709975743</v>
      </c>
    </row>
    <row r="14" spans="1:22" x14ac:dyDescent="0.25">
      <c r="A14">
        <v>34</v>
      </c>
      <c r="B14" s="4">
        <v>20160405</v>
      </c>
      <c r="C14" s="5">
        <v>0.47847222222222219</v>
      </c>
      <c r="D14" s="6">
        <v>4</v>
      </c>
      <c r="E14" s="3">
        <v>1.05</v>
      </c>
      <c r="F14" s="6">
        <v>211.4</v>
      </c>
      <c r="G14" s="12" t="s">
        <v>2</v>
      </c>
      <c r="H14" s="6">
        <v>4.3232999999999997</v>
      </c>
      <c r="I14" s="6">
        <v>4.3609</v>
      </c>
      <c r="J14">
        <f t="shared" si="9"/>
        <v>3.76000000000003E-2</v>
      </c>
      <c r="K14">
        <f t="shared" si="0"/>
        <v>177.86187322611306</v>
      </c>
      <c r="L14" s="6">
        <v>2.6760000000000002</v>
      </c>
      <c r="M14" s="18">
        <f t="shared" si="1"/>
        <v>2.3127</v>
      </c>
      <c r="N14">
        <f t="shared" si="2"/>
        <v>1.5957629999999998</v>
      </c>
      <c r="O14">
        <f t="shared" si="3"/>
        <v>7.5485477767265836</v>
      </c>
      <c r="Q14">
        <v>7.7</v>
      </c>
      <c r="R14">
        <f t="shared" si="4"/>
        <v>7.47</v>
      </c>
      <c r="S14">
        <f t="shared" si="5"/>
        <v>3.0925799999999999</v>
      </c>
      <c r="T14">
        <f t="shared" si="6"/>
        <v>14.629044465468306</v>
      </c>
      <c r="U14">
        <f t="shared" si="7"/>
        <v>0.51599732262382858</v>
      </c>
      <c r="V14" s="15">
        <f t="shared" si="8"/>
        <v>0.53578357570944635</v>
      </c>
    </row>
    <row r="15" spans="1:22" x14ac:dyDescent="0.25">
      <c r="A15">
        <v>36</v>
      </c>
      <c r="B15" s="4">
        <v>20160423</v>
      </c>
      <c r="C15" s="5">
        <v>0.40069444444444446</v>
      </c>
      <c r="D15" s="6">
        <v>4</v>
      </c>
      <c r="E15" s="3">
        <v>1.05</v>
      </c>
      <c r="F15" s="6">
        <v>209.4</v>
      </c>
      <c r="G15" s="12" t="s">
        <v>7</v>
      </c>
      <c r="H15" s="6">
        <v>4.3479000000000001</v>
      </c>
      <c r="I15" s="6">
        <v>4.4904000000000002</v>
      </c>
      <c r="J15">
        <f>I15-H15</f>
        <v>0.14250000000000007</v>
      </c>
      <c r="K15">
        <f t="shared" si="0"/>
        <v>680.51575931232128</v>
      </c>
      <c r="L15" s="6">
        <v>3.1619999999999999</v>
      </c>
      <c r="M15" s="18">
        <f t="shared" si="1"/>
        <v>2.7986999999999997</v>
      </c>
      <c r="N15">
        <f t="shared" si="2"/>
        <v>1.931103</v>
      </c>
      <c r="O15">
        <f t="shared" si="3"/>
        <v>9.2220773638968492</v>
      </c>
      <c r="Q15">
        <v>15.54</v>
      </c>
      <c r="R15">
        <f t="shared" si="4"/>
        <v>15.309999999999999</v>
      </c>
      <c r="S15">
        <f t="shared" si="5"/>
        <v>6.3383399999999996</v>
      </c>
      <c r="T15">
        <f t="shared" si="6"/>
        <v>30.269054441260742</v>
      </c>
      <c r="U15">
        <f t="shared" si="7"/>
        <v>0.30467015022860883</v>
      </c>
      <c r="V15" s="15">
        <f t="shared" si="8"/>
        <v>0.63289395636235934</v>
      </c>
    </row>
    <row r="16" spans="1:22" x14ac:dyDescent="0.25">
      <c r="A16">
        <v>37</v>
      </c>
      <c r="B16" s="4">
        <v>20160423</v>
      </c>
      <c r="C16" s="5">
        <v>0.59166666666666667</v>
      </c>
      <c r="D16" s="6">
        <v>4</v>
      </c>
      <c r="E16" s="3">
        <v>1.05</v>
      </c>
      <c r="F16" s="6">
        <v>209</v>
      </c>
      <c r="G16" s="12" t="s">
        <v>7</v>
      </c>
      <c r="H16" s="6">
        <v>4.3529</v>
      </c>
      <c r="I16" s="6">
        <v>4.4866000000000001</v>
      </c>
      <c r="J16">
        <v>0.13370000000000001</v>
      </c>
      <c r="K16">
        <f t="shared" si="0"/>
        <v>639.71291866028707</v>
      </c>
      <c r="L16" s="6">
        <v>3.3679999999999999</v>
      </c>
      <c r="M16" s="18">
        <f t="shared" si="1"/>
        <v>3.0046999999999997</v>
      </c>
      <c r="N16">
        <f t="shared" si="2"/>
        <v>2.0732429999999997</v>
      </c>
      <c r="O16">
        <f t="shared" si="3"/>
        <v>9.9198229665071764</v>
      </c>
      <c r="Q16">
        <v>16.079999999999998</v>
      </c>
      <c r="R16">
        <f t="shared" si="4"/>
        <v>15.849999999999998</v>
      </c>
      <c r="S16">
        <f t="shared" si="5"/>
        <v>6.5618999999999987</v>
      </c>
      <c r="T16">
        <f t="shared" si="6"/>
        <v>31.396650717703345</v>
      </c>
      <c r="U16">
        <f t="shared" si="7"/>
        <v>0.31595162986330183</v>
      </c>
      <c r="V16" s="15">
        <f t="shared" si="8"/>
        <v>0.67406376552964187</v>
      </c>
    </row>
    <row r="17" spans="1:22" x14ac:dyDescent="0.25">
      <c r="A17">
        <v>38</v>
      </c>
      <c r="B17" s="4">
        <v>20160424</v>
      </c>
      <c r="C17" s="5">
        <v>0.5625</v>
      </c>
      <c r="D17" s="6">
        <v>4</v>
      </c>
      <c r="E17" s="3">
        <v>1.05</v>
      </c>
      <c r="F17" s="6">
        <v>209.2</v>
      </c>
      <c r="G17" s="12" t="s">
        <v>7</v>
      </c>
      <c r="H17" s="6">
        <v>4.3205</v>
      </c>
      <c r="I17" s="6">
        <v>4.4329000000000001</v>
      </c>
      <c r="J17">
        <f t="shared" ref="J17:J22" si="10">I17-H17</f>
        <v>0.11240000000000006</v>
      </c>
      <c r="K17">
        <f t="shared" si="0"/>
        <v>537.28489483747649</v>
      </c>
      <c r="L17" s="6">
        <v>2.4569999999999999</v>
      </c>
      <c r="M17" s="18">
        <f t="shared" si="1"/>
        <v>2.0936999999999997</v>
      </c>
      <c r="N17">
        <f t="shared" si="2"/>
        <v>1.4446529999999997</v>
      </c>
      <c r="O17">
        <f t="shared" si="3"/>
        <v>6.9056070745697893</v>
      </c>
      <c r="Q17">
        <v>10.82</v>
      </c>
      <c r="R17">
        <f t="shared" si="4"/>
        <v>10.59</v>
      </c>
      <c r="S17">
        <f t="shared" si="5"/>
        <v>4.3842600000000003</v>
      </c>
      <c r="T17">
        <f t="shared" si="6"/>
        <v>20.957265774378588</v>
      </c>
      <c r="U17">
        <f t="shared" si="7"/>
        <v>0.329508970727101</v>
      </c>
      <c r="V17" s="15">
        <f t="shared" si="8"/>
        <v>0.49203552717258131</v>
      </c>
    </row>
    <row r="18" spans="1:22" x14ac:dyDescent="0.25">
      <c r="A18">
        <v>39</v>
      </c>
      <c r="B18" s="4">
        <v>20160425</v>
      </c>
      <c r="C18" s="5">
        <v>0.47083333333333338</v>
      </c>
      <c r="D18" s="6">
        <v>4</v>
      </c>
      <c r="E18" s="3">
        <v>1.05</v>
      </c>
      <c r="F18" s="6">
        <v>208.7</v>
      </c>
      <c r="G18" s="7"/>
      <c r="H18" s="6">
        <v>4.3140000000000001</v>
      </c>
      <c r="I18" s="6">
        <v>4.3818999999999999</v>
      </c>
      <c r="J18">
        <f t="shared" si="10"/>
        <v>6.7899999999999849E-2</v>
      </c>
      <c r="K18">
        <f t="shared" si="0"/>
        <v>325.34738859607023</v>
      </c>
      <c r="L18" s="6">
        <v>2.4289999999999998</v>
      </c>
      <c r="M18" s="18">
        <f t="shared" si="1"/>
        <v>2.0656999999999996</v>
      </c>
      <c r="N18">
        <f t="shared" si="2"/>
        <v>1.4253329999999995</v>
      </c>
      <c r="O18">
        <f t="shared" si="3"/>
        <v>6.8295783421178706</v>
      </c>
      <c r="Q18">
        <v>7</v>
      </c>
      <c r="R18">
        <f t="shared" si="4"/>
        <v>6.77</v>
      </c>
      <c r="S18">
        <f t="shared" si="5"/>
        <v>2.8027799999999998</v>
      </c>
      <c r="T18">
        <f t="shared" si="6"/>
        <v>13.429707714422616</v>
      </c>
      <c r="U18">
        <f t="shared" si="7"/>
        <v>0.50854258985721312</v>
      </c>
      <c r="V18" s="15">
        <f t="shared" si="8"/>
        <v>0.48644284350784728</v>
      </c>
    </row>
    <row r="19" spans="1:22" x14ac:dyDescent="0.25">
      <c r="A19">
        <v>40</v>
      </c>
      <c r="B19" s="4">
        <v>20160505</v>
      </c>
      <c r="C19" s="5">
        <v>0.51388888888888895</v>
      </c>
      <c r="D19" s="6">
        <v>4</v>
      </c>
      <c r="E19" s="3">
        <v>1.05</v>
      </c>
      <c r="F19" s="6">
        <v>209.5</v>
      </c>
      <c r="G19" s="7" t="s">
        <v>8</v>
      </c>
      <c r="H19" s="6">
        <v>4.3152999999999997</v>
      </c>
      <c r="I19" s="6">
        <v>4.3361000000000001</v>
      </c>
      <c r="J19">
        <f t="shared" si="10"/>
        <v>2.0800000000000374E-2</v>
      </c>
      <c r="K19">
        <f t="shared" si="0"/>
        <v>99.284009546541157</v>
      </c>
      <c r="L19" s="6">
        <v>1.669</v>
      </c>
      <c r="M19" s="18">
        <f t="shared" si="1"/>
        <v>1.3057000000000001</v>
      </c>
      <c r="N19">
        <f t="shared" si="2"/>
        <v>0.90093300000000009</v>
      </c>
      <c r="O19">
        <f t="shared" si="3"/>
        <v>4.3003961813842482</v>
      </c>
      <c r="Q19">
        <v>3.23</v>
      </c>
      <c r="R19">
        <f t="shared" si="4"/>
        <v>3</v>
      </c>
      <c r="S19">
        <f t="shared" si="5"/>
        <v>1.242</v>
      </c>
      <c r="T19">
        <f t="shared" si="6"/>
        <v>5.928400954653938</v>
      </c>
      <c r="U19">
        <f t="shared" si="7"/>
        <v>0.72538888888888886</v>
      </c>
      <c r="V19" s="15">
        <f t="shared" si="8"/>
        <v>0.33473488016637887</v>
      </c>
    </row>
    <row r="20" spans="1:22" x14ac:dyDescent="0.25">
      <c r="A20">
        <v>41</v>
      </c>
      <c r="B20" s="4">
        <v>20160506</v>
      </c>
      <c r="C20" s="5">
        <v>0.57500000000000007</v>
      </c>
      <c r="D20" s="6">
        <v>4</v>
      </c>
      <c r="E20" s="3">
        <v>1.05</v>
      </c>
      <c r="F20" s="6">
        <v>208.3</v>
      </c>
      <c r="G20" s="7" t="s">
        <v>7</v>
      </c>
      <c r="H20" s="6">
        <v>4.5841000000000003</v>
      </c>
      <c r="I20" s="6">
        <v>4.7319000000000004</v>
      </c>
      <c r="J20">
        <f t="shared" si="10"/>
        <v>0.14780000000000015</v>
      </c>
      <c r="K20">
        <f t="shared" si="0"/>
        <v>709.55352856457102</v>
      </c>
      <c r="L20" s="6">
        <v>3.4159999999999999</v>
      </c>
      <c r="M20" s="18">
        <f t="shared" si="1"/>
        <v>3.0526999999999997</v>
      </c>
      <c r="N20">
        <f t="shared" si="2"/>
        <v>2.106363</v>
      </c>
      <c r="O20">
        <f t="shared" si="3"/>
        <v>10.112160345655305</v>
      </c>
      <c r="Q20">
        <v>16.11</v>
      </c>
      <c r="R20">
        <f t="shared" si="4"/>
        <v>15.879999999999999</v>
      </c>
      <c r="S20">
        <f t="shared" si="5"/>
        <v>6.5743199999999993</v>
      </c>
      <c r="T20">
        <f t="shared" si="6"/>
        <v>31.56178588574171</v>
      </c>
      <c r="U20">
        <f t="shared" si="7"/>
        <v>0.32039252728799339</v>
      </c>
      <c r="V20" s="15">
        <f t="shared" si="8"/>
        <v>0.6836572533075328</v>
      </c>
    </row>
    <row r="21" spans="1:22" x14ac:dyDescent="0.25">
      <c r="A21">
        <v>43</v>
      </c>
      <c r="B21" s="4">
        <v>20160524</v>
      </c>
      <c r="C21" s="5">
        <v>0.47222222222222227</v>
      </c>
      <c r="D21" s="3">
        <v>4</v>
      </c>
      <c r="E21" s="3">
        <v>1.05</v>
      </c>
      <c r="F21" s="6">
        <v>203.6</v>
      </c>
      <c r="G21" s="7"/>
      <c r="H21" s="6">
        <v>4.3006000000000002</v>
      </c>
      <c r="I21" s="6">
        <v>4.3638000000000003</v>
      </c>
      <c r="J21">
        <f t="shared" si="10"/>
        <v>6.3200000000000145E-2</v>
      </c>
      <c r="K21">
        <f t="shared" si="0"/>
        <v>310.41257367387101</v>
      </c>
      <c r="L21" s="6">
        <v>5.0739999999999998</v>
      </c>
      <c r="M21" s="18">
        <f t="shared" si="1"/>
        <v>4.7107000000000001</v>
      </c>
      <c r="N21">
        <f t="shared" si="2"/>
        <v>3.2503829999999998</v>
      </c>
      <c r="O21">
        <f t="shared" si="3"/>
        <v>15.964553045186639</v>
      </c>
      <c r="Q21">
        <v>14.07</v>
      </c>
      <c r="R21">
        <f t="shared" si="4"/>
        <v>13.84</v>
      </c>
      <c r="S21">
        <f t="shared" si="5"/>
        <v>5.7297600000000006</v>
      </c>
      <c r="T21">
        <f t="shared" si="6"/>
        <v>28.142239685658158</v>
      </c>
      <c r="U21">
        <f t="shared" si="7"/>
        <v>0.56728082851637751</v>
      </c>
      <c r="V21" s="15">
        <f t="shared" si="8"/>
        <v>1.0151078957431077</v>
      </c>
    </row>
    <row r="22" spans="1:22" x14ac:dyDescent="0.25">
      <c r="A22">
        <v>47</v>
      </c>
      <c r="B22" s="4">
        <v>20160625</v>
      </c>
      <c r="C22" s="5">
        <v>0.43541666666666662</v>
      </c>
      <c r="D22" s="6">
        <v>4</v>
      </c>
      <c r="E22" s="3">
        <v>1.05</v>
      </c>
      <c r="F22" s="6">
        <v>210</v>
      </c>
      <c r="G22" s="7" t="s">
        <v>2</v>
      </c>
      <c r="H22" s="6">
        <v>4.3319000000000001</v>
      </c>
      <c r="I22" s="6">
        <v>4.3433999999999999</v>
      </c>
      <c r="J22">
        <f t="shared" si="10"/>
        <v>1.1499999999999844E-2</v>
      </c>
      <c r="K22">
        <f>J22/F22*1000000</f>
        <v>54.761904761904013</v>
      </c>
      <c r="L22" s="6">
        <v>3.8849999999999998</v>
      </c>
      <c r="M22" s="18">
        <f t="shared" si="1"/>
        <v>3.5216999999999996</v>
      </c>
      <c r="N22">
        <f t="shared" si="2"/>
        <v>2.4299729999999999</v>
      </c>
      <c r="O22">
        <f t="shared" si="3"/>
        <v>11.571299999999999</v>
      </c>
      <c r="Q22">
        <v>12.29</v>
      </c>
      <c r="R22">
        <f t="shared" si="4"/>
        <v>12.059999999999999</v>
      </c>
      <c r="S22">
        <f t="shared" si="5"/>
        <v>4.9928399999999993</v>
      </c>
      <c r="T22">
        <f t="shared" si="6"/>
        <v>23.77542857142857</v>
      </c>
      <c r="U22">
        <f t="shared" si="7"/>
        <v>0.48669154228855721</v>
      </c>
      <c r="V22" s="15">
        <f t="shared" si="8"/>
        <v>0.77740208386651499</v>
      </c>
    </row>
    <row r="23" spans="1:22" x14ac:dyDescent="0.25">
      <c r="A23" t="s">
        <v>129</v>
      </c>
      <c r="L23" s="6">
        <v>0.36330000000000001</v>
      </c>
      <c r="M23" s="6"/>
      <c r="Q23">
        <v>0.23</v>
      </c>
      <c r="V23" s="15">
        <f t="shared" si="8"/>
        <v>7.684058563025141E-2</v>
      </c>
    </row>
    <row r="25" spans="1:22" x14ac:dyDescent="0.25">
      <c r="L25">
        <f>AVERAGE(L2:L22)</f>
        <v>4.0198095238095233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8"/>
  <sheetViews>
    <sheetView workbookViewId="0">
      <pane xSplit="1" topLeftCell="B1" activePane="topRight" state="frozen"/>
      <selection pane="topRight" activeCell="W10" sqref="W10:W14"/>
    </sheetView>
  </sheetViews>
  <sheetFormatPr defaultRowHeight="14" x14ac:dyDescent="0.25"/>
  <cols>
    <col min="1" max="1" width="13.90625" customWidth="1"/>
    <col min="2" max="2" width="20.08984375" customWidth="1"/>
    <col min="3" max="3" width="23.453125" customWidth="1"/>
    <col min="4" max="4" width="26.453125" customWidth="1"/>
    <col min="5" max="5" width="31.453125" customWidth="1"/>
    <col min="6" max="6" width="16.36328125" bestFit="1" customWidth="1"/>
    <col min="7" max="7" width="14.1796875" customWidth="1"/>
    <col min="8" max="8" width="15.6328125" customWidth="1"/>
    <col min="9" max="9" width="11.1796875" customWidth="1"/>
    <col min="10" max="10" width="16.1796875" bestFit="1" customWidth="1"/>
    <col min="11" max="12" width="14.36328125" customWidth="1"/>
    <col min="15" max="15" width="11.36328125" customWidth="1"/>
    <col min="17" max="17" width="14.453125" customWidth="1"/>
    <col min="19" max="19" width="14.36328125" customWidth="1"/>
    <col min="20" max="20" width="13.36328125" customWidth="1"/>
    <col min="21" max="21" width="9.81640625" customWidth="1"/>
    <col min="22" max="22" width="16.6328125" customWidth="1"/>
    <col min="23" max="23" width="11" customWidth="1"/>
  </cols>
  <sheetData>
    <row r="1" spans="1:24" x14ac:dyDescent="0.25">
      <c r="A1" t="s">
        <v>22</v>
      </c>
      <c r="B1" t="s">
        <v>3</v>
      </c>
      <c r="C1" t="s">
        <v>4</v>
      </c>
      <c r="D1" t="s">
        <v>5</v>
      </c>
      <c r="E1" t="s">
        <v>6</v>
      </c>
      <c r="F1" t="s">
        <v>38</v>
      </c>
      <c r="G1" t="s">
        <v>18</v>
      </c>
      <c r="H1" t="s">
        <v>17</v>
      </c>
      <c r="I1" s="1" t="s">
        <v>20</v>
      </c>
      <c r="J1" s="1" t="s">
        <v>26</v>
      </c>
      <c r="K1" s="1" t="s">
        <v>27</v>
      </c>
      <c r="L1" s="1"/>
      <c r="N1" t="s">
        <v>114</v>
      </c>
      <c r="O1" t="s">
        <v>132</v>
      </c>
      <c r="P1" s="1" t="s">
        <v>115</v>
      </c>
      <c r="Q1" s="1" t="s">
        <v>116</v>
      </c>
      <c r="S1" s="1" t="s">
        <v>133</v>
      </c>
      <c r="T1" s="1" t="s">
        <v>134</v>
      </c>
      <c r="U1" s="1" t="s">
        <v>135</v>
      </c>
      <c r="V1" s="1" t="s">
        <v>136</v>
      </c>
      <c r="W1" s="1" t="s">
        <v>137</v>
      </c>
    </row>
    <row r="2" spans="1:24" x14ac:dyDescent="0.25">
      <c r="A2" s="1">
        <v>49</v>
      </c>
      <c r="B2" t="s">
        <v>32</v>
      </c>
      <c r="C2" t="s">
        <v>30</v>
      </c>
      <c r="D2" t="s">
        <v>36</v>
      </c>
      <c r="E2" t="s">
        <v>37</v>
      </c>
      <c r="F2">
        <v>1232</v>
      </c>
      <c r="G2">
        <v>20.53</v>
      </c>
      <c r="H2">
        <v>1161.0999999999999</v>
      </c>
      <c r="I2">
        <v>4.3025000000000002</v>
      </c>
      <c r="J2">
        <v>4.3428000000000004</v>
      </c>
      <c r="K2">
        <f>J2-I2</f>
        <v>4.0300000000000225E-2</v>
      </c>
      <c r="L2">
        <f>K2/H2*1000000</f>
        <v>34.708466109723737</v>
      </c>
      <c r="N2">
        <v>3.3769999999999998</v>
      </c>
      <c r="O2">
        <f>N2-0.392</f>
        <v>2.9849999999999999</v>
      </c>
      <c r="P2">
        <f>O2/50*414/12</f>
        <v>2.05965</v>
      </c>
      <c r="Q2">
        <f>P2/H2*1000</f>
        <v>1.7738782189303248</v>
      </c>
      <c r="S2">
        <v>7.34</v>
      </c>
      <c r="T2">
        <f>S2-0.33</f>
        <v>7.01</v>
      </c>
      <c r="U2">
        <f>T2*414/1000</f>
        <v>2.9021399999999997</v>
      </c>
      <c r="V2">
        <f>U2/H2*1000</f>
        <v>2.4994746361209197</v>
      </c>
      <c r="W2">
        <f>Q2/V2</f>
        <v>0.70970042796005717</v>
      </c>
    </row>
    <row r="3" spans="1:24" x14ac:dyDescent="0.25">
      <c r="A3" s="1">
        <v>50</v>
      </c>
      <c r="B3" t="s">
        <v>33</v>
      </c>
      <c r="C3" t="s">
        <v>31</v>
      </c>
      <c r="D3" t="s">
        <v>35</v>
      </c>
      <c r="E3" t="s">
        <v>34</v>
      </c>
      <c r="F3">
        <v>1169</v>
      </c>
      <c r="G3">
        <v>19.48</v>
      </c>
      <c r="H3">
        <v>1087.6500000000001</v>
      </c>
      <c r="I3">
        <v>4.3013000000000003</v>
      </c>
      <c r="J3">
        <v>4.3312999999999997</v>
      </c>
      <c r="K3">
        <f t="shared" ref="K3:K15" si="0">J3-I3</f>
        <v>2.9999999999999361E-2</v>
      </c>
      <c r="L3">
        <f t="shared" ref="L3:L14" si="1">K3/H3*1000000</f>
        <v>27.582402427250823</v>
      </c>
      <c r="N3">
        <v>3.5310000000000001</v>
      </c>
      <c r="O3">
        <f t="shared" ref="O3:O15" si="2">N3-0.392</f>
        <v>3.1390000000000002</v>
      </c>
      <c r="P3">
        <f t="shared" ref="P3:P15" si="3">O3/50*414/12</f>
        <v>2.1659100000000002</v>
      </c>
      <c r="Q3">
        <f>P3/H3*1000</f>
        <v>1.9913667080402702</v>
      </c>
      <c r="S3">
        <v>6.3</v>
      </c>
      <c r="T3">
        <f t="shared" ref="T3:T14" si="4">S3-0.33</f>
        <v>5.97</v>
      </c>
      <c r="U3">
        <f t="shared" ref="U3:U14" si="5">T3*414/1000</f>
        <v>2.4715799999999999</v>
      </c>
      <c r="V3">
        <f t="shared" ref="V3:V14" si="6">U3/H3*1000</f>
        <v>2.2724038063715346</v>
      </c>
      <c r="W3">
        <f t="shared" ref="W3:W14" si="7">Q3/V3</f>
        <v>0.87632607481853719</v>
      </c>
    </row>
    <row r="4" spans="1:24" x14ac:dyDescent="0.25">
      <c r="A4" s="1">
        <v>51</v>
      </c>
      <c r="B4" t="s">
        <v>39</v>
      </c>
      <c r="C4" t="s">
        <v>43</v>
      </c>
      <c r="D4" t="s">
        <v>40</v>
      </c>
      <c r="E4" t="s">
        <v>41</v>
      </c>
      <c r="F4">
        <v>128</v>
      </c>
      <c r="G4">
        <v>2.13</v>
      </c>
      <c r="H4">
        <v>120.96</v>
      </c>
      <c r="I4">
        <v>4.3116000000000003</v>
      </c>
      <c r="J4">
        <v>4.3234000000000004</v>
      </c>
      <c r="K4" s="15">
        <f t="shared" si="0"/>
        <v>1.1800000000000033E-2</v>
      </c>
      <c r="L4" s="15">
        <f t="shared" si="1"/>
        <v>97.55291005291032</v>
      </c>
      <c r="M4" t="s">
        <v>42</v>
      </c>
      <c r="N4">
        <v>0.54239999999999999</v>
      </c>
      <c r="O4">
        <f t="shared" si="2"/>
        <v>0.15039999999999998</v>
      </c>
      <c r="P4">
        <f t="shared" si="3"/>
        <v>0.10377599999999998</v>
      </c>
      <c r="Q4" s="15">
        <f t="shared" ref="Q4:Q14" si="8">P4/H4*1000</f>
        <v>0.85793650793650789</v>
      </c>
      <c r="R4" s="19" t="s">
        <v>127</v>
      </c>
      <c r="S4" s="15">
        <v>1.9</v>
      </c>
      <c r="T4" s="15">
        <f t="shared" si="4"/>
        <v>1.5699999999999998</v>
      </c>
      <c r="U4" s="15">
        <f t="shared" si="5"/>
        <v>0.64997999999999989</v>
      </c>
      <c r="V4" s="15">
        <f t="shared" si="6"/>
        <v>5.3735119047619042</v>
      </c>
      <c r="W4" s="15">
        <f t="shared" si="7"/>
        <v>0.15966029723991509</v>
      </c>
      <c r="X4" s="15"/>
    </row>
    <row r="5" spans="1:24" s="15" customFormat="1" x14ac:dyDescent="0.25">
      <c r="A5" s="14" t="s">
        <v>24</v>
      </c>
      <c r="B5" s="15" t="s">
        <v>45</v>
      </c>
      <c r="C5" s="15" t="s">
        <v>46</v>
      </c>
      <c r="D5" s="15" t="s">
        <v>47</v>
      </c>
      <c r="E5" s="15" t="s">
        <v>47</v>
      </c>
      <c r="I5" s="15">
        <v>4.3215000000000003</v>
      </c>
      <c r="J5" s="15">
        <v>4.3247</v>
      </c>
      <c r="K5" s="15">
        <f t="shared" si="0"/>
        <v>3.1999999999996476E-3</v>
      </c>
      <c r="L5"/>
      <c r="N5" s="15">
        <v>0.39660000000000001</v>
      </c>
      <c r="O5">
        <f t="shared" si="2"/>
        <v>4.599999999999993E-3</v>
      </c>
      <c r="P5" s="15">
        <f t="shared" si="3"/>
        <v>3.173999999999995E-3</v>
      </c>
      <c r="Q5"/>
      <c r="S5" s="15">
        <v>0.43</v>
      </c>
      <c r="T5"/>
      <c r="U5"/>
      <c r="V5"/>
      <c r="W5"/>
    </row>
    <row r="6" spans="1:24" x14ac:dyDescent="0.25">
      <c r="A6" s="1">
        <v>53</v>
      </c>
      <c r="B6" t="s">
        <v>44</v>
      </c>
      <c r="C6" t="s">
        <v>51</v>
      </c>
      <c r="D6" t="s">
        <v>48</v>
      </c>
      <c r="E6" t="s">
        <v>49</v>
      </c>
      <c r="F6">
        <v>1215</v>
      </c>
      <c r="G6">
        <v>20.25</v>
      </c>
      <c r="H6">
        <v>1127.5999999999999</v>
      </c>
      <c r="I6">
        <v>4.3121</v>
      </c>
      <c r="J6">
        <v>4.3521000000000001</v>
      </c>
      <c r="K6">
        <f t="shared" si="0"/>
        <v>4.0000000000000036E-2</v>
      </c>
      <c r="L6">
        <f t="shared" si="1"/>
        <v>35.473572188719437</v>
      </c>
      <c r="N6">
        <v>2.109</v>
      </c>
      <c r="O6">
        <f t="shared" si="2"/>
        <v>1.7170000000000001</v>
      </c>
      <c r="P6">
        <f t="shared" si="3"/>
        <v>1.1847300000000001</v>
      </c>
      <c r="Q6">
        <f t="shared" si="8"/>
        <v>1.0506651294785387</v>
      </c>
      <c r="S6">
        <v>6.12</v>
      </c>
      <c r="T6">
        <f t="shared" si="4"/>
        <v>5.79</v>
      </c>
      <c r="U6">
        <f t="shared" si="5"/>
        <v>2.3970599999999997</v>
      </c>
      <c r="V6">
        <f t="shared" si="6"/>
        <v>2.125807023767293</v>
      </c>
      <c r="W6">
        <f t="shared" si="7"/>
        <v>0.49424294761082344</v>
      </c>
    </row>
    <row r="7" spans="1:24" s="15" customFormat="1" x14ac:dyDescent="0.25">
      <c r="A7" s="14" t="s">
        <v>50</v>
      </c>
      <c r="B7" s="15" t="s">
        <v>52</v>
      </c>
      <c r="C7" s="15" t="s">
        <v>53</v>
      </c>
      <c r="D7" s="15" t="s">
        <v>54</v>
      </c>
      <c r="E7" s="15" t="s">
        <v>54</v>
      </c>
      <c r="I7" s="15">
        <v>4.3033000000000001</v>
      </c>
      <c r="J7" s="15">
        <v>4.3060999999999998</v>
      </c>
      <c r="K7" s="15">
        <f t="shared" si="0"/>
        <v>2.7999999999996916E-3</v>
      </c>
      <c r="L7"/>
      <c r="N7" s="15">
        <v>0.3236</v>
      </c>
      <c r="O7">
        <f t="shared" si="2"/>
        <v>-6.8400000000000016E-2</v>
      </c>
      <c r="P7" s="15">
        <f t="shared" si="3"/>
        <v>-4.7196000000000009E-2</v>
      </c>
      <c r="Q7"/>
      <c r="S7" s="15">
        <v>0.23</v>
      </c>
      <c r="T7"/>
      <c r="U7"/>
      <c r="V7"/>
      <c r="W7"/>
    </row>
    <row r="8" spans="1:24" x14ac:dyDescent="0.25">
      <c r="A8" s="1">
        <v>55</v>
      </c>
      <c r="B8" t="s">
        <v>55</v>
      </c>
      <c r="C8" t="s">
        <v>56</v>
      </c>
      <c r="D8" t="s">
        <v>57</v>
      </c>
      <c r="E8" t="s">
        <v>58</v>
      </c>
      <c r="F8">
        <v>1231</v>
      </c>
      <c r="G8">
        <v>20.52</v>
      </c>
      <c r="H8">
        <v>1140</v>
      </c>
      <c r="I8">
        <v>4.3387000000000002</v>
      </c>
      <c r="J8">
        <v>4.3552999999999997</v>
      </c>
      <c r="K8">
        <f t="shared" si="0"/>
        <v>1.6599999999999504E-2</v>
      </c>
      <c r="L8">
        <f t="shared" si="1"/>
        <v>14.561403508771495</v>
      </c>
      <c r="N8">
        <v>0.80210000000000004</v>
      </c>
      <c r="O8">
        <f t="shared" si="2"/>
        <v>0.41010000000000002</v>
      </c>
      <c r="P8">
        <f t="shared" si="3"/>
        <v>0.28296900000000003</v>
      </c>
      <c r="Q8">
        <f t="shared" si="8"/>
        <v>0.24821842105263159</v>
      </c>
      <c r="S8">
        <v>1.59</v>
      </c>
      <c r="T8">
        <f t="shared" si="4"/>
        <v>1.26</v>
      </c>
      <c r="U8">
        <f t="shared" si="5"/>
        <v>0.52163999999999999</v>
      </c>
      <c r="V8">
        <f t="shared" si="6"/>
        <v>0.45757894736842109</v>
      </c>
      <c r="W8">
        <f t="shared" si="7"/>
        <v>0.54246031746031742</v>
      </c>
    </row>
    <row r="9" spans="1:24" s="15" customFormat="1" x14ac:dyDescent="0.25">
      <c r="A9" s="14" t="s">
        <v>25</v>
      </c>
      <c r="B9" s="15" t="s">
        <v>59</v>
      </c>
      <c r="C9" s="15" t="s">
        <v>60</v>
      </c>
      <c r="D9" s="15" t="s">
        <v>61</v>
      </c>
      <c r="E9" s="15" t="s">
        <v>61</v>
      </c>
      <c r="I9" s="15">
        <v>4.3376000000000001</v>
      </c>
      <c r="J9" s="15">
        <v>4.3411999999999997</v>
      </c>
      <c r="K9" s="15">
        <f t="shared" si="0"/>
        <v>3.5999999999996035E-3</v>
      </c>
      <c r="L9"/>
      <c r="N9" s="15">
        <v>0.43369999999999997</v>
      </c>
      <c r="O9">
        <f t="shared" si="2"/>
        <v>4.1699999999999959E-2</v>
      </c>
      <c r="P9" s="15">
        <f t="shared" si="3"/>
        <v>2.8772999999999976E-2</v>
      </c>
      <c r="Q9"/>
      <c r="S9" s="15">
        <v>0.43</v>
      </c>
      <c r="T9"/>
      <c r="U9"/>
      <c r="V9"/>
      <c r="W9"/>
    </row>
    <row r="10" spans="1:24" x14ac:dyDescent="0.25">
      <c r="A10" s="1">
        <v>57</v>
      </c>
      <c r="B10" t="s">
        <v>62</v>
      </c>
      <c r="C10" t="s">
        <v>63</v>
      </c>
      <c r="D10" t="s">
        <v>64</v>
      </c>
      <c r="E10" t="s">
        <v>65</v>
      </c>
      <c r="F10">
        <v>1497</v>
      </c>
      <c r="G10">
        <v>24.95</v>
      </c>
      <c r="H10">
        <v>1399.6</v>
      </c>
      <c r="I10">
        <v>4.3083</v>
      </c>
      <c r="J10">
        <v>4.6200999999999999</v>
      </c>
      <c r="K10">
        <f t="shared" si="0"/>
        <v>0.31179999999999986</v>
      </c>
      <c r="L10">
        <f t="shared" si="1"/>
        <v>222.77793655330086</v>
      </c>
      <c r="N10">
        <v>3.0270000000000001</v>
      </c>
      <c r="O10">
        <f t="shared" si="2"/>
        <v>2.6350000000000002</v>
      </c>
      <c r="P10">
        <f t="shared" si="3"/>
        <v>1.8181500000000002</v>
      </c>
      <c r="Q10">
        <f t="shared" si="8"/>
        <v>1.2990497284938556</v>
      </c>
      <c r="S10">
        <v>7.89</v>
      </c>
      <c r="T10">
        <f t="shared" si="4"/>
        <v>7.56</v>
      </c>
      <c r="U10">
        <f t="shared" si="5"/>
        <v>3.1298399999999997</v>
      </c>
      <c r="V10">
        <f t="shared" si="6"/>
        <v>2.2362389254072594</v>
      </c>
      <c r="W10">
        <f t="shared" si="7"/>
        <v>0.58090828924162263</v>
      </c>
    </row>
    <row r="11" spans="1:24" x14ac:dyDescent="0.25">
      <c r="A11" s="1">
        <v>58</v>
      </c>
      <c r="B11" s="2" t="s">
        <v>66</v>
      </c>
      <c r="C11" s="2" t="s">
        <v>67</v>
      </c>
      <c r="D11" s="2" t="s">
        <v>68</v>
      </c>
      <c r="E11" s="2" t="s">
        <v>69</v>
      </c>
      <c r="F11" s="2">
        <v>2346</v>
      </c>
      <c r="G11" s="2">
        <v>39.1</v>
      </c>
      <c r="H11" s="15">
        <v>2178.1</v>
      </c>
      <c r="I11">
        <v>4.2965</v>
      </c>
      <c r="J11">
        <v>4.3574000000000002</v>
      </c>
      <c r="K11">
        <f t="shared" si="0"/>
        <v>6.0900000000000176E-2</v>
      </c>
      <c r="L11">
        <f t="shared" si="1"/>
        <v>27.960148753500839</v>
      </c>
      <c r="N11" s="2">
        <v>5.1130000000000004</v>
      </c>
      <c r="O11">
        <f t="shared" si="2"/>
        <v>4.7210000000000001</v>
      </c>
      <c r="P11">
        <f t="shared" si="3"/>
        <v>3.2574900000000002</v>
      </c>
      <c r="Q11">
        <f t="shared" si="8"/>
        <v>1.4955649419218586</v>
      </c>
      <c r="S11">
        <v>12.2</v>
      </c>
      <c r="T11">
        <f t="shared" si="4"/>
        <v>11.87</v>
      </c>
      <c r="U11">
        <f t="shared" si="5"/>
        <v>4.9141799999999991</v>
      </c>
      <c r="V11">
        <f t="shared" si="6"/>
        <v>2.2561774023231251</v>
      </c>
      <c r="W11">
        <f t="shared" si="7"/>
        <v>0.6628755967424883</v>
      </c>
    </row>
    <row r="12" spans="1:24" x14ac:dyDescent="0.25">
      <c r="A12" s="14" t="s">
        <v>70</v>
      </c>
      <c r="B12" s="15" t="s">
        <v>67</v>
      </c>
      <c r="C12" s="15" t="s">
        <v>71</v>
      </c>
      <c r="D12" s="15" t="s">
        <v>68</v>
      </c>
      <c r="E12" s="15" t="s">
        <v>69</v>
      </c>
      <c r="F12" s="15"/>
      <c r="G12" s="15"/>
      <c r="H12" s="15"/>
      <c r="I12" s="15">
        <v>4.2918000000000003</v>
      </c>
      <c r="J12" s="15">
        <v>4.2961999999999998</v>
      </c>
      <c r="K12" s="15">
        <f t="shared" si="0"/>
        <v>4.3999999999995154E-3</v>
      </c>
      <c r="M12" s="15"/>
      <c r="N12" s="15">
        <v>0.41420000000000001</v>
      </c>
      <c r="O12">
        <f t="shared" si="2"/>
        <v>2.2199999999999998E-2</v>
      </c>
      <c r="P12" s="15">
        <f t="shared" si="3"/>
        <v>1.5317999999999998E-2</v>
      </c>
      <c r="R12" s="15"/>
      <c r="S12" s="15">
        <v>0.23</v>
      </c>
    </row>
    <row r="13" spans="1:24" x14ac:dyDescent="0.25">
      <c r="A13" s="1">
        <v>60</v>
      </c>
      <c r="B13" s="2" t="s">
        <v>72</v>
      </c>
      <c r="C13" s="2" t="s">
        <v>73</v>
      </c>
      <c r="D13" s="2" t="s">
        <v>74</v>
      </c>
      <c r="E13" s="2" t="s">
        <v>125</v>
      </c>
      <c r="F13" s="2" t="s">
        <v>126</v>
      </c>
      <c r="I13">
        <v>4.3178999999999998</v>
      </c>
      <c r="J13">
        <v>4.4024999999999999</v>
      </c>
      <c r="K13">
        <f t="shared" si="0"/>
        <v>8.4600000000000009E-2</v>
      </c>
      <c r="N13" s="2">
        <v>10.58</v>
      </c>
      <c r="O13">
        <f t="shared" si="2"/>
        <v>10.188000000000001</v>
      </c>
      <c r="P13">
        <f t="shared" si="3"/>
        <v>7.0297200000000011</v>
      </c>
      <c r="Q13" s="17" t="s">
        <v>128</v>
      </c>
      <c r="S13">
        <v>25.6</v>
      </c>
      <c r="T13">
        <f t="shared" si="4"/>
        <v>25.270000000000003</v>
      </c>
      <c r="U13">
        <f t="shared" si="5"/>
        <v>10.461780000000001</v>
      </c>
    </row>
    <row r="14" spans="1:24" x14ac:dyDescent="0.25">
      <c r="A14" s="3">
        <v>61</v>
      </c>
      <c r="B14" s="2" t="s">
        <v>75</v>
      </c>
      <c r="C14" s="2" t="s">
        <v>76</v>
      </c>
      <c r="D14" s="2" t="s">
        <v>77</v>
      </c>
      <c r="E14" s="2" t="s">
        <v>78</v>
      </c>
      <c r="F14">
        <v>1731</v>
      </c>
      <c r="G14">
        <v>28.85</v>
      </c>
      <c r="H14">
        <v>1318</v>
      </c>
      <c r="I14">
        <v>4.3032000000000004</v>
      </c>
      <c r="J14">
        <v>4.3817000000000004</v>
      </c>
      <c r="K14">
        <f t="shared" si="0"/>
        <v>7.8500000000000014E-2</v>
      </c>
      <c r="L14">
        <f t="shared" si="1"/>
        <v>59.559939301972697</v>
      </c>
      <c r="N14">
        <v>5.5060000000000002</v>
      </c>
      <c r="O14">
        <f t="shared" si="2"/>
        <v>5.1139999999999999</v>
      </c>
      <c r="P14">
        <f t="shared" si="3"/>
        <v>3.5286599999999999</v>
      </c>
      <c r="Q14">
        <f t="shared" si="8"/>
        <v>2.6772837632776936</v>
      </c>
      <c r="S14">
        <v>9.8699999999999992</v>
      </c>
      <c r="T14">
        <f t="shared" si="4"/>
        <v>9.5399999999999991</v>
      </c>
      <c r="U14">
        <f t="shared" si="5"/>
        <v>3.9495599999999995</v>
      </c>
      <c r="V14">
        <f t="shared" si="6"/>
        <v>2.9966312594840661</v>
      </c>
      <c r="W14">
        <f t="shared" si="7"/>
        <v>0.89343116701607295</v>
      </c>
    </row>
    <row r="15" spans="1:24" s="15" customFormat="1" x14ac:dyDescent="0.25">
      <c r="A15" s="14" t="s">
        <v>23</v>
      </c>
      <c r="B15" s="15" t="s">
        <v>79</v>
      </c>
      <c r="C15" s="15" t="s">
        <v>80</v>
      </c>
      <c r="D15" s="15" t="s">
        <v>81</v>
      </c>
      <c r="E15" s="15" t="s">
        <v>81</v>
      </c>
      <c r="I15" s="15">
        <v>4.3239999999999998</v>
      </c>
      <c r="J15" s="15">
        <v>4.3295000000000003</v>
      </c>
      <c r="K15" s="15">
        <f t="shared" si="0"/>
        <v>5.5000000000005045E-3</v>
      </c>
      <c r="L15"/>
      <c r="N15" s="15">
        <v>0.50949999999999995</v>
      </c>
      <c r="O15">
        <f t="shared" si="2"/>
        <v>0.11749999999999994</v>
      </c>
      <c r="P15" s="15">
        <f t="shared" si="3"/>
        <v>8.1074999999999967E-2</v>
      </c>
      <c r="Q15"/>
      <c r="S15" s="15">
        <v>0.34</v>
      </c>
      <c r="T15"/>
      <c r="U15"/>
      <c r="V15"/>
      <c r="W15"/>
    </row>
    <row r="18" spans="12:21" x14ac:dyDescent="0.25">
      <c r="L18">
        <f>STDEV(L2:L3,L6:L8)</f>
        <v>9.6885072564672416</v>
      </c>
      <c r="M18">
        <v>2.23</v>
      </c>
      <c r="N18">
        <v>27.96</v>
      </c>
      <c r="O18">
        <f>M18/N18</f>
        <v>7.9756795422031471E-2</v>
      </c>
      <c r="P18">
        <f>STDEV(O18:O20)</f>
        <v>2.024657512631154E-2</v>
      </c>
      <c r="Q18">
        <v>2.5</v>
      </c>
      <c r="R18">
        <v>45</v>
      </c>
      <c r="S18">
        <f>Q18/R18</f>
        <v>5.5555555555555552E-2</v>
      </c>
      <c r="T18">
        <f>STDEV(S18:S21)</f>
        <v>1.9858499179995312E-2</v>
      </c>
    </row>
    <row r="19" spans="12:21" x14ac:dyDescent="0.25">
      <c r="M19">
        <v>2.2599999999999998</v>
      </c>
      <c r="N19">
        <v>56.56</v>
      </c>
      <c r="O19">
        <f t="shared" ref="O19:O20" si="9">M19/N19</f>
        <v>3.9957567185289949E-2</v>
      </c>
      <c r="Q19">
        <v>2.27</v>
      </c>
      <c r="R19">
        <v>37</v>
      </c>
      <c r="S19">
        <f t="shared" ref="S19:S21" si="10">Q19/R19</f>
        <v>6.1351351351351349E-2</v>
      </c>
    </row>
    <row r="20" spans="12:21" x14ac:dyDescent="0.25">
      <c r="M20">
        <v>2.99</v>
      </c>
      <c r="N20">
        <v>56</v>
      </c>
      <c r="O20">
        <f t="shared" si="9"/>
        <v>5.3392857142857145E-2</v>
      </c>
      <c r="Q20">
        <v>2.12</v>
      </c>
      <c r="R20">
        <v>36</v>
      </c>
      <c r="S20">
        <f t="shared" si="10"/>
        <v>5.8888888888888893E-2</v>
      </c>
    </row>
    <row r="21" spans="12:21" x14ac:dyDescent="0.25">
      <c r="Q21">
        <v>0.46</v>
      </c>
      <c r="R21">
        <v>24</v>
      </c>
      <c r="S21">
        <f t="shared" si="10"/>
        <v>1.9166666666666669E-2</v>
      </c>
    </row>
    <row r="24" spans="12:21" x14ac:dyDescent="0.25">
      <c r="S24">
        <v>0.70970042796005717</v>
      </c>
      <c r="U24">
        <v>0.58090828924162263</v>
      </c>
    </row>
    <row r="25" spans="12:21" x14ac:dyDescent="0.25">
      <c r="S25">
        <v>0.87632607481853719</v>
      </c>
      <c r="U25">
        <v>0.6628755967424883</v>
      </c>
    </row>
    <row r="26" spans="12:21" x14ac:dyDescent="0.25">
      <c r="S26">
        <v>0.49424294761082344</v>
      </c>
    </row>
    <row r="28" spans="12:21" x14ac:dyDescent="0.25">
      <c r="S28">
        <v>0.54246031746031742</v>
      </c>
      <c r="U28">
        <v>0.89343116701607295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4"/>
  <sheetViews>
    <sheetView workbookViewId="0">
      <selection activeCell="L15" sqref="L15"/>
    </sheetView>
  </sheetViews>
  <sheetFormatPr defaultRowHeight="14" x14ac:dyDescent="0.25"/>
  <cols>
    <col min="1" max="1" width="8.7265625" customWidth="1"/>
    <col min="2" max="2" width="11.81640625" customWidth="1"/>
    <col min="3" max="3" width="12.36328125" customWidth="1"/>
  </cols>
  <sheetData>
    <row r="1" spans="1:16" x14ac:dyDescent="0.25">
      <c r="A1" t="s">
        <v>22</v>
      </c>
      <c r="B1" s="1" t="s">
        <v>0</v>
      </c>
      <c r="C1" s="1" t="s">
        <v>1</v>
      </c>
      <c r="D1" t="s">
        <v>138</v>
      </c>
      <c r="E1" t="s">
        <v>139</v>
      </c>
      <c r="F1" t="s">
        <v>149</v>
      </c>
      <c r="G1" t="s">
        <v>140</v>
      </c>
      <c r="H1" t="s">
        <v>142</v>
      </c>
      <c r="I1" t="s">
        <v>141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</row>
    <row r="2" spans="1:16" x14ac:dyDescent="0.25">
      <c r="A2">
        <v>4</v>
      </c>
      <c r="B2" s="4">
        <v>20151005</v>
      </c>
      <c r="C2" s="5">
        <v>0.47916666666666669</v>
      </c>
      <c r="D2">
        <v>21.2</v>
      </c>
      <c r="E2">
        <v>73</v>
      </c>
      <c r="F2">
        <v>1013.9</v>
      </c>
      <c r="G2">
        <v>2.4</v>
      </c>
      <c r="H2">
        <v>50</v>
      </c>
      <c r="I2" s="20">
        <v>26</v>
      </c>
      <c r="J2" s="20">
        <v>46</v>
      </c>
      <c r="K2" s="20">
        <v>0.57499999999999996</v>
      </c>
      <c r="L2" s="20">
        <v>9</v>
      </c>
      <c r="M2" s="20">
        <v>127</v>
      </c>
      <c r="N2" s="20">
        <v>4</v>
      </c>
      <c r="P2" s="20">
        <v>67.599999999999994</v>
      </c>
    </row>
    <row r="3" spans="1:16" x14ac:dyDescent="0.25">
      <c r="A3">
        <v>5</v>
      </c>
      <c r="B3" s="4">
        <v>20151025</v>
      </c>
      <c r="C3" s="5">
        <v>0.47013888888888888</v>
      </c>
      <c r="D3">
        <v>14.7</v>
      </c>
      <c r="E3">
        <v>55</v>
      </c>
      <c r="F3">
        <v>1015.7</v>
      </c>
      <c r="G3">
        <v>1.7</v>
      </c>
      <c r="H3">
        <v>61</v>
      </c>
      <c r="I3" s="20">
        <v>30</v>
      </c>
      <c r="J3" s="20">
        <v>71</v>
      </c>
      <c r="K3" s="20">
        <v>0.71899999999999997</v>
      </c>
      <c r="L3" s="20">
        <v>41</v>
      </c>
      <c r="M3" s="20">
        <v>67</v>
      </c>
      <c r="N3" s="20">
        <v>10</v>
      </c>
      <c r="P3" s="20">
        <v>50</v>
      </c>
    </row>
    <row r="4" spans="1:16" x14ac:dyDescent="0.25">
      <c r="A4">
        <v>7</v>
      </c>
      <c r="B4" s="4">
        <v>20151114</v>
      </c>
      <c r="C4" s="5">
        <v>0.38541666666666669</v>
      </c>
      <c r="D4">
        <v>13.1</v>
      </c>
      <c r="E4">
        <v>92</v>
      </c>
      <c r="F4">
        <v>1007.6</v>
      </c>
      <c r="G4">
        <v>2</v>
      </c>
      <c r="H4">
        <v>85</v>
      </c>
      <c r="I4">
        <v>63</v>
      </c>
      <c r="J4">
        <v>95</v>
      </c>
      <c r="K4">
        <v>1.427</v>
      </c>
      <c r="L4">
        <v>42</v>
      </c>
      <c r="M4">
        <v>28</v>
      </c>
      <c r="N4">
        <v>23</v>
      </c>
      <c r="O4" s="7" t="s">
        <v>12</v>
      </c>
    </row>
    <row r="5" spans="1:16" x14ac:dyDescent="0.25">
      <c r="A5">
        <v>15</v>
      </c>
      <c r="B5" s="4">
        <v>20151126</v>
      </c>
      <c r="C5" s="5">
        <v>0.29166666666666669</v>
      </c>
      <c r="D5">
        <v>-3.9</v>
      </c>
      <c r="E5">
        <v>70</v>
      </c>
      <c r="F5">
        <v>1018.9</v>
      </c>
      <c r="G5">
        <v>6.8</v>
      </c>
      <c r="H5">
        <v>51</v>
      </c>
      <c r="I5">
        <v>36</v>
      </c>
      <c r="J5">
        <v>40</v>
      </c>
      <c r="K5">
        <v>0.78300000000000003</v>
      </c>
      <c r="L5">
        <v>19</v>
      </c>
      <c r="M5">
        <v>41</v>
      </c>
      <c r="N5">
        <v>20</v>
      </c>
      <c r="O5" s="7" t="s">
        <v>14</v>
      </c>
    </row>
    <row r="6" spans="1:16" x14ac:dyDescent="0.25">
      <c r="A6">
        <v>18</v>
      </c>
      <c r="B6" s="4">
        <v>20151130</v>
      </c>
      <c r="C6" s="5">
        <v>0.4236111111111111</v>
      </c>
      <c r="D6">
        <v>3.6</v>
      </c>
      <c r="E6">
        <v>85</v>
      </c>
      <c r="F6">
        <v>1017</v>
      </c>
      <c r="G6">
        <v>2.2999999999999998</v>
      </c>
      <c r="H6">
        <v>255</v>
      </c>
      <c r="I6">
        <v>205</v>
      </c>
      <c r="J6">
        <v>211</v>
      </c>
      <c r="K6">
        <v>2.2109999999999999</v>
      </c>
      <c r="L6">
        <v>52</v>
      </c>
      <c r="M6">
        <v>24</v>
      </c>
      <c r="N6">
        <v>47</v>
      </c>
      <c r="O6" s="7" t="s">
        <v>13</v>
      </c>
    </row>
    <row r="7" spans="1:16" x14ac:dyDescent="0.25">
      <c r="A7">
        <v>19</v>
      </c>
      <c r="B7" s="8">
        <v>20151202</v>
      </c>
      <c r="C7" s="9">
        <v>0.46249999999999997</v>
      </c>
      <c r="D7">
        <v>5.9</v>
      </c>
      <c r="E7">
        <v>60</v>
      </c>
      <c r="F7">
        <v>1011.2</v>
      </c>
      <c r="G7">
        <v>6.9</v>
      </c>
      <c r="H7">
        <v>148</v>
      </c>
      <c r="I7">
        <v>112</v>
      </c>
      <c r="J7">
        <v>126</v>
      </c>
      <c r="K7">
        <v>1.6839999999999999</v>
      </c>
      <c r="L7">
        <v>27</v>
      </c>
      <c r="M7">
        <v>63</v>
      </c>
      <c r="N7">
        <v>30</v>
      </c>
      <c r="O7" s="11"/>
    </row>
    <row r="8" spans="1:16" x14ac:dyDescent="0.25">
      <c r="A8">
        <v>24</v>
      </c>
      <c r="B8" s="4">
        <v>20151215</v>
      </c>
      <c r="C8" s="5">
        <v>0.47916666666666669</v>
      </c>
      <c r="D8">
        <v>3.1</v>
      </c>
      <c r="E8">
        <v>60</v>
      </c>
      <c r="F8">
        <v>1015.3</v>
      </c>
      <c r="G8">
        <v>5.0999999999999996</v>
      </c>
      <c r="H8">
        <v>119</v>
      </c>
      <c r="I8">
        <v>91</v>
      </c>
      <c r="J8">
        <v>115</v>
      </c>
      <c r="K8">
        <v>1.0489999999999999</v>
      </c>
      <c r="L8">
        <v>29</v>
      </c>
      <c r="M8">
        <v>58</v>
      </c>
      <c r="N8">
        <v>30</v>
      </c>
      <c r="O8" s="7" t="s">
        <v>15</v>
      </c>
    </row>
    <row r="9" spans="1:16" x14ac:dyDescent="0.25">
      <c r="A9">
        <v>28</v>
      </c>
      <c r="B9" s="4">
        <v>20160125</v>
      </c>
      <c r="C9" s="5">
        <v>0.4680555555555555</v>
      </c>
      <c r="D9">
        <v>-3.4</v>
      </c>
      <c r="E9">
        <v>32</v>
      </c>
      <c r="F9">
        <v>1022.1</v>
      </c>
      <c r="G9">
        <v>3.9</v>
      </c>
      <c r="H9">
        <v>72</v>
      </c>
      <c r="I9">
        <v>46</v>
      </c>
      <c r="J9">
        <v>88</v>
      </c>
      <c r="K9">
        <v>0.58499999999999996</v>
      </c>
      <c r="L9">
        <v>30</v>
      </c>
      <c r="M9">
        <v>60</v>
      </c>
      <c r="N9">
        <v>47</v>
      </c>
      <c r="O9" s="12" t="s">
        <v>11</v>
      </c>
    </row>
    <row r="10" spans="1:16" x14ac:dyDescent="0.25">
      <c r="A10">
        <v>29</v>
      </c>
      <c r="B10" s="4">
        <v>20160227</v>
      </c>
      <c r="C10" s="5">
        <v>0.43472222222222223</v>
      </c>
      <c r="D10">
        <v>3.9</v>
      </c>
      <c r="E10">
        <v>86</v>
      </c>
      <c r="F10">
        <v>1013.9</v>
      </c>
      <c r="G10">
        <v>2.2000000000000002</v>
      </c>
      <c r="H10">
        <v>130</v>
      </c>
      <c r="I10">
        <v>99</v>
      </c>
      <c r="J10">
        <v>147</v>
      </c>
      <c r="K10">
        <v>1.625</v>
      </c>
      <c r="L10">
        <v>47</v>
      </c>
      <c r="M10">
        <v>71</v>
      </c>
      <c r="N10">
        <v>23</v>
      </c>
      <c r="O10" s="12" t="s">
        <v>10</v>
      </c>
    </row>
    <row r="11" spans="1:16" x14ac:dyDescent="0.25">
      <c r="A11">
        <v>30</v>
      </c>
      <c r="B11" s="4">
        <v>20160305</v>
      </c>
      <c r="C11" s="5">
        <v>0.47430555555555554</v>
      </c>
      <c r="D11">
        <v>7.5</v>
      </c>
      <c r="E11">
        <v>81</v>
      </c>
      <c r="F11">
        <v>1009.3</v>
      </c>
      <c r="G11">
        <v>4.8</v>
      </c>
      <c r="H11">
        <v>89</v>
      </c>
      <c r="I11">
        <v>66</v>
      </c>
      <c r="J11">
        <v>93</v>
      </c>
      <c r="K11">
        <v>1.5249999999999999</v>
      </c>
      <c r="L11">
        <v>31</v>
      </c>
      <c r="M11">
        <v>53</v>
      </c>
      <c r="N11">
        <v>24</v>
      </c>
      <c r="O11" s="12" t="s">
        <v>9</v>
      </c>
    </row>
    <row r="12" spans="1:16" x14ac:dyDescent="0.25">
      <c r="A12">
        <v>31</v>
      </c>
      <c r="B12" s="4">
        <v>20160306</v>
      </c>
      <c r="C12" s="5">
        <v>0.5625</v>
      </c>
      <c r="D12">
        <v>6.6</v>
      </c>
      <c r="E12">
        <v>56</v>
      </c>
      <c r="F12">
        <v>1010.8</v>
      </c>
      <c r="G12">
        <v>2.8</v>
      </c>
      <c r="H12">
        <v>185</v>
      </c>
      <c r="I12">
        <v>68</v>
      </c>
      <c r="J12">
        <v>319</v>
      </c>
      <c r="K12">
        <v>1.3049999999999999</v>
      </c>
      <c r="L12">
        <v>26</v>
      </c>
      <c r="M12">
        <v>78</v>
      </c>
      <c r="N12">
        <v>30</v>
      </c>
      <c r="O12" s="12" t="s">
        <v>16</v>
      </c>
    </row>
    <row r="13" spans="1:16" x14ac:dyDescent="0.25">
      <c r="A13">
        <v>33</v>
      </c>
      <c r="B13" s="4">
        <v>20160325</v>
      </c>
      <c r="C13" s="5">
        <v>0.47916666666666669</v>
      </c>
      <c r="D13">
        <v>7.3</v>
      </c>
      <c r="E13">
        <v>37</v>
      </c>
      <c r="F13">
        <v>1018.7</v>
      </c>
      <c r="G13">
        <v>2.6</v>
      </c>
      <c r="H13">
        <v>70</v>
      </c>
      <c r="I13">
        <v>39</v>
      </c>
      <c r="J13">
        <v>84</v>
      </c>
      <c r="K13">
        <v>0.59899999999999998</v>
      </c>
      <c r="L13">
        <v>31</v>
      </c>
      <c r="M13">
        <v>89</v>
      </c>
      <c r="N13">
        <v>19</v>
      </c>
      <c r="O13" s="12" t="s">
        <v>2</v>
      </c>
    </row>
    <row r="14" spans="1:16" x14ac:dyDescent="0.25">
      <c r="A14">
        <v>34</v>
      </c>
      <c r="B14" s="4">
        <v>20160405</v>
      </c>
      <c r="C14" s="5">
        <v>0.47847222222222219</v>
      </c>
      <c r="D14">
        <v>11.1</v>
      </c>
      <c r="E14">
        <v>60</v>
      </c>
      <c r="F14">
        <v>1006.6</v>
      </c>
      <c r="G14">
        <v>2.6</v>
      </c>
      <c r="H14">
        <v>65</v>
      </c>
      <c r="I14">
        <v>42</v>
      </c>
      <c r="J14">
        <v>82</v>
      </c>
      <c r="K14">
        <v>0.86199999999999999</v>
      </c>
      <c r="L14">
        <v>29</v>
      </c>
      <c r="M14">
        <v>78</v>
      </c>
      <c r="N14">
        <v>32</v>
      </c>
      <c r="O14" s="12" t="s">
        <v>2</v>
      </c>
    </row>
    <row r="15" spans="1:16" x14ac:dyDescent="0.25">
      <c r="A15">
        <v>36</v>
      </c>
      <c r="B15" s="4">
        <v>20160423</v>
      </c>
      <c r="C15" s="5">
        <v>0.40069444444444446</v>
      </c>
      <c r="D15">
        <v>15.6</v>
      </c>
      <c r="E15">
        <v>21</v>
      </c>
      <c r="F15">
        <v>1004.6</v>
      </c>
      <c r="G15">
        <v>2.4</v>
      </c>
      <c r="H15">
        <v>185</v>
      </c>
      <c r="I15">
        <v>92</v>
      </c>
      <c r="J15">
        <v>315</v>
      </c>
      <c r="K15">
        <v>0.48499999999999999</v>
      </c>
      <c r="L15">
        <v>18</v>
      </c>
      <c r="M15">
        <v>95</v>
      </c>
      <c r="N15">
        <v>24</v>
      </c>
      <c r="O15" s="12" t="s">
        <v>7</v>
      </c>
    </row>
    <row r="16" spans="1:16" x14ac:dyDescent="0.25">
      <c r="A16">
        <v>37</v>
      </c>
      <c r="B16" s="4">
        <v>20160423</v>
      </c>
      <c r="C16" s="5">
        <v>0.59166666666666667</v>
      </c>
      <c r="D16">
        <v>15.6</v>
      </c>
      <c r="E16">
        <v>21</v>
      </c>
      <c r="F16">
        <v>1004.6</v>
      </c>
      <c r="G16">
        <v>2.4</v>
      </c>
      <c r="H16">
        <v>190</v>
      </c>
      <c r="I16">
        <v>99</v>
      </c>
      <c r="J16">
        <v>329</v>
      </c>
      <c r="K16">
        <v>0.47299999999999998</v>
      </c>
      <c r="L16">
        <v>14</v>
      </c>
      <c r="M16">
        <v>99</v>
      </c>
      <c r="N16">
        <v>23</v>
      </c>
      <c r="O16" s="12" t="s">
        <v>7</v>
      </c>
    </row>
    <row r="17" spans="1:18" x14ac:dyDescent="0.25">
      <c r="A17">
        <v>38</v>
      </c>
      <c r="B17" s="4">
        <v>20160424</v>
      </c>
      <c r="C17" s="5">
        <v>0.5625</v>
      </c>
      <c r="D17">
        <v>13.6</v>
      </c>
      <c r="E17">
        <v>42</v>
      </c>
      <c r="F17">
        <v>1006.6</v>
      </c>
      <c r="G17">
        <v>3.4</v>
      </c>
      <c r="H17">
        <v>153</v>
      </c>
      <c r="I17">
        <v>82</v>
      </c>
      <c r="J17">
        <v>255</v>
      </c>
      <c r="K17">
        <v>0.49</v>
      </c>
      <c r="L17">
        <v>23</v>
      </c>
      <c r="M17">
        <v>89</v>
      </c>
      <c r="N17">
        <v>34</v>
      </c>
      <c r="O17" s="12" t="s">
        <v>7</v>
      </c>
    </row>
    <row r="18" spans="1:18" x14ac:dyDescent="0.25">
      <c r="A18">
        <v>39</v>
      </c>
      <c r="B18" s="4">
        <v>20160425</v>
      </c>
      <c r="C18" s="5">
        <v>0.47083333333333338</v>
      </c>
      <c r="D18">
        <v>13.9</v>
      </c>
      <c r="E18">
        <v>49</v>
      </c>
      <c r="F18">
        <v>1007.5</v>
      </c>
      <c r="G18">
        <v>3.3</v>
      </c>
      <c r="H18">
        <v>109</v>
      </c>
      <c r="I18">
        <v>74</v>
      </c>
      <c r="J18">
        <v>135</v>
      </c>
      <c r="K18">
        <v>0.53100000000000003</v>
      </c>
      <c r="L18">
        <v>19</v>
      </c>
      <c r="M18">
        <v>94</v>
      </c>
      <c r="N18">
        <v>35</v>
      </c>
      <c r="O18" s="7"/>
    </row>
    <row r="19" spans="1:18" x14ac:dyDescent="0.25">
      <c r="A19">
        <v>40</v>
      </c>
      <c r="B19" s="4">
        <v>20160505</v>
      </c>
      <c r="C19" s="5">
        <v>0.51388888888888895</v>
      </c>
      <c r="D19">
        <v>15.5</v>
      </c>
      <c r="E19">
        <v>82</v>
      </c>
      <c r="F19">
        <v>997.3</v>
      </c>
      <c r="G19">
        <v>3.4</v>
      </c>
      <c r="H19">
        <v>53</v>
      </c>
      <c r="I19">
        <v>36</v>
      </c>
      <c r="J19">
        <v>44</v>
      </c>
      <c r="K19">
        <v>0.68799999999999994</v>
      </c>
      <c r="L19">
        <v>20</v>
      </c>
      <c r="M19">
        <v>91</v>
      </c>
      <c r="N19">
        <v>9</v>
      </c>
      <c r="O19" s="7" t="s">
        <v>8</v>
      </c>
    </row>
    <row r="20" spans="1:18" x14ac:dyDescent="0.25">
      <c r="A20">
        <v>41</v>
      </c>
      <c r="B20" s="4">
        <v>20160506</v>
      </c>
      <c r="C20" s="5">
        <v>0.57500000000000007</v>
      </c>
      <c r="D20">
        <v>17.8</v>
      </c>
      <c r="E20">
        <v>58</v>
      </c>
      <c r="F20">
        <v>999.6</v>
      </c>
      <c r="G20">
        <v>4.8</v>
      </c>
      <c r="H20">
        <v>165</v>
      </c>
      <c r="I20">
        <v>122</v>
      </c>
      <c r="J20">
        <v>307</v>
      </c>
      <c r="K20">
        <v>0.57299999999999995</v>
      </c>
      <c r="L20">
        <v>25</v>
      </c>
      <c r="M20">
        <v>75</v>
      </c>
      <c r="N20">
        <v>12</v>
      </c>
      <c r="O20" s="7" t="s">
        <v>7</v>
      </c>
    </row>
    <row r="21" spans="1:18" x14ac:dyDescent="0.25">
      <c r="A21">
        <v>43</v>
      </c>
      <c r="B21" s="4">
        <v>20160524</v>
      </c>
      <c r="C21" s="5">
        <v>0.47222222222222227</v>
      </c>
      <c r="D21">
        <v>19.5</v>
      </c>
      <c r="E21">
        <v>72</v>
      </c>
      <c r="F21">
        <v>997.9</v>
      </c>
      <c r="G21">
        <v>2.5</v>
      </c>
      <c r="H21">
        <v>104</v>
      </c>
      <c r="I21">
        <v>70</v>
      </c>
      <c r="J21">
        <v>124</v>
      </c>
      <c r="K21">
        <v>1.071</v>
      </c>
      <c r="L21">
        <v>32</v>
      </c>
      <c r="M21">
        <v>131</v>
      </c>
      <c r="N21">
        <v>27</v>
      </c>
      <c r="O21" s="7"/>
    </row>
    <row r="22" spans="1:18" x14ac:dyDescent="0.25">
      <c r="A22">
        <v>47</v>
      </c>
      <c r="B22" s="4">
        <v>20160625</v>
      </c>
      <c r="C22" s="5">
        <v>0.43541666666666662</v>
      </c>
      <c r="D22">
        <v>26</v>
      </c>
      <c r="E22">
        <v>42</v>
      </c>
      <c r="F22">
        <v>1007.1</v>
      </c>
      <c r="G22">
        <v>2</v>
      </c>
      <c r="H22">
        <v>68</v>
      </c>
      <c r="I22">
        <v>41</v>
      </c>
      <c r="J22">
        <v>86</v>
      </c>
      <c r="K22">
        <v>0.79100000000000004</v>
      </c>
      <c r="L22">
        <v>61</v>
      </c>
      <c r="M22">
        <v>128</v>
      </c>
      <c r="N22">
        <v>28</v>
      </c>
      <c r="O22" s="7" t="s">
        <v>2</v>
      </c>
    </row>
    <row r="24" spans="1:18" x14ac:dyDescent="0.25">
      <c r="A24" s="13" t="s">
        <v>29</v>
      </c>
      <c r="B24" t="s">
        <v>1</v>
      </c>
      <c r="C24" t="s">
        <v>4</v>
      </c>
      <c r="D24" t="s">
        <v>138</v>
      </c>
      <c r="E24" t="s">
        <v>139</v>
      </c>
      <c r="F24" t="s">
        <v>148</v>
      </c>
      <c r="G24" t="s">
        <v>140</v>
      </c>
      <c r="H24" t="s">
        <v>142</v>
      </c>
      <c r="I24" t="s">
        <v>141</v>
      </c>
      <c r="J24" t="s">
        <v>143</v>
      </c>
      <c r="K24" t="s">
        <v>144</v>
      </c>
      <c r="L24" t="s">
        <v>145</v>
      </c>
      <c r="M24" t="s">
        <v>146</v>
      </c>
      <c r="N24" t="s">
        <v>147</v>
      </c>
    </row>
    <row r="25" spans="1:18" x14ac:dyDescent="0.25">
      <c r="A25">
        <v>67</v>
      </c>
      <c r="B25" t="s">
        <v>82</v>
      </c>
      <c r="C25" t="s">
        <v>83</v>
      </c>
      <c r="D25">
        <v>29</v>
      </c>
      <c r="E25">
        <v>77</v>
      </c>
      <c r="F25">
        <v>1003</v>
      </c>
      <c r="H25">
        <v>26</v>
      </c>
      <c r="I25">
        <v>10</v>
      </c>
      <c r="J25">
        <v>26</v>
      </c>
      <c r="K25">
        <v>400</v>
      </c>
      <c r="L25">
        <v>15</v>
      </c>
      <c r="M25">
        <v>66</v>
      </c>
      <c r="N25">
        <v>6</v>
      </c>
      <c r="P25">
        <v>27.7</v>
      </c>
      <c r="Q25">
        <v>15.9</v>
      </c>
      <c r="R25">
        <v>26.4</v>
      </c>
    </row>
    <row r="26" spans="1:18" x14ac:dyDescent="0.25">
      <c r="A26">
        <v>68</v>
      </c>
      <c r="B26" t="s">
        <v>84</v>
      </c>
      <c r="C26" t="s">
        <v>85</v>
      </c>
      <c r="D26">
        <v>26</v>
      </c>
      <c r="E26">
        <v>87</v>
      </c>
      <c r="F26">
        <v>1001</v>
      </c>
      <c r="H26">
        <v>25</v>
      </c>
      <c r="I26">
        <v>10</v>
      </c>
      <c r="J26">
        <v>25</v>
      </c>
      <c r="K26">
        <v>400</v>
      </c>
      <c r="L26">
        <v>14</v>
      </c>
      <c r="M26">
        <v>36</v>
      </c>
      <c r="N26">
        <v>7</v>
      </c>
      <c r="P26">
        <v>30.2</v>
      </c>
      <c r="Q26">
        <v>16.399999999999999</v>
      </c>
      <c r="R26">
        <v>29.4</v>
      </c>
    </row>
    <row r="27" spans="1:18" x14ac:dyDescent="0.25">
      <c r="A27">
        <v>69</v>
      </c>
      <c r="B27" t="s">
        <v>86</v>
      </c>
      <c r="C27" t="s">
        <v>87</v>
      </c>
      <c r="D27">
        <v>36</v>
      </c>
      <c r="E27">
        <v>74</v>
      </c>
      <c r="G27">
        <v>18</v>
      </c>
      <c r="H27">
        <v>32</v>
      </c>
      <c r="I27">
        <v>15</v>
      </c>
      <c r="J27">
        <v>32</v>
      </c>
      <c r="K27">
        <v>195</v>
      </c>
      <c r="L27">
        <v>4</v>
      </c>
      <c r="M27">
        <v>55</v>
      </c>
      <c r="N27">
        <v>7</v>
      </c>
    </row>
    <row r="28" spans="1:18" x14ac:dyDescent="0.25">
      <c r="A28">
        <v>70</v>
      </c>
      <c r="B28" t="s">
        <v>88</v>
      </c>
      <c r="C28" t="s">
        <v>89</v>
      </c>
      <c r="D28">
        <v>27</v>
      </c>
      <c r="E28">
        <v>88</v>
      </c>
      <c r="H28">
        <v>37</v>
      </c>
      <c r="I28">
        <v>20</v>
      </c>
      <c r="J28">
        <v>37</v>
      </c>
      <c r="K28">
        <v>400</v>
      </c>
      <c r="L28">
        <v>8</v>
      </c>
      <c r="M28">
        <v>39</v>
      </c>
      <c r="N28">
        <v>7</v>
      </c>
    </row>
    <row r="29" spans="1:18" x14ac:dyDescent="0.25">
      <c r="A29">
        <v>71</v>
      </c>
      <c r="B29" t="s">
        <v>90</v>
      </c>
      <c r="C29" t="s">
        <v>91</v>
      </c>
      <c r="D29">
        <v>28</v>
      </c>
      <c r="E29">
        <v>83</v>
      </c>
      <c r="H29">
        <v>22</v>
      </c>
      <c r="I29">
        <v>4</v>
      </c>
      <c r="J29">
        <v>22</v>
      </c>
      <c r="K29">
        <v>345</v>
      </c>
      <c r="L29">
        <v>12</v>
      </c>
      <c r="M29">
        <v>25</v>
      </c>
      <c r="N29">
        <v>6</v>
      </c>
    </row>
    <row r="30" spans="1:18" x14ac:dyDescent="0.25">
      <c r="A30">
        <v>72</v>
      </c>
      <c r="B30" t="s">
        <v>92</v>
      </c>
      <c r="C30" t="s">
        <v>94</v>
      </c>
      <c r="D30">
        <v>27</v>
      </c>
      <c r="E30">
        <v>83</v>
      </c>
      <c r="H30">
        <v>22</v>
      </c>
      <c r="I30">
        <v>12</v>
      </c>
      <c r="J30">
        <v>18</v>
      </c>
      <c r="K30">
        <v>400</v>
      </c>
      <c r="L30">
        <v>12</v>
      </c>
      <c r="M30">
        <v>13</v>
      </c>
      <c r="N30">
        <v>6</v>
      </c>
    </row>
    <row r="31" spans="1:18" x14ac:dyDescent="0.25">
      <c r="A31">
        <v>73</v>
      </c>
      <c r="B31" t="s">
        <v>93</v>
      </c>
      <c r="C31" s="16" t="s">
        <v>95</v>
      </c>
      <c r="D31">
        <v>30</v>
      </c>
      <c r="E31">
        <v>72</v>
      </c>
      <c r="H31">
        <v>18</v>
      </c>
      <c r="I31">
        <v>12</v>
      </c>
      <c r="J31">
        <v>21</v>
      </c>
      <c r="K31">
        <v>343</v>
      </c>
      <c r="L31">
        <v>8</v>
      </c>
      <c r="M31">
        <v>37</v>
      </c>
      <c r="N31">
        <v>8</v>
      </c>
    </row>
    <row r="32" spans="1:18" x14ac:dyDescent="0.25">
      <c r="A32">
        <v>74</v>
      </c>
      <c r="B32" t="s">
        <v>96</v>
      </c>
      <c r="C32" t="s">
        <v>97</v>
      </c>
      <c r="D32">
        <v>26</v>
      </c>
      <c r="E32">
        <v>88</v>
      </c>
      <c r="H32">
        <v>42</v>
      </c>
      <c r="I32">
        <v>24</v>
      </c>
      <c r="J32">
        <v>39</v>
      </c>
      <c r="K32">
        <v>500</v>
      </c>
      <c r="L32">
        <v>8</v>
      </c>
      <c r="M32">
        <v>40</v>
      </c>
      <c r="N32">
        <v>8</v>
      </c>
    </row>
    <row r="33" spans="1:14" x14ac:dyDescent="0.25">
      <c r="A33">
        <v>75</v>
      </c>
      <c r="B33" t="s">
        <v>98</v>
      </c>
      <c r="C33" t="s">
        <v>99</v>
      </c>
      <c r="D33">
        <v>34</v>
      </c>
      <c r="G33">
        <v>12.35</v>
      </c>
      <c r="H33">
        <v>21</v>
      </c>
      <c r="I33">
        <v>11</v>
      </c>
      <c r="J33">
        <v>21</v>
      </c>
      <c r="K33">
        <v>431</v>
      </c>
      <c r="M33">
        <v>47</v>
      </c>
      <c r="N33">
        <v>14</v>
      </c>
    </row>
    <row r="34" spans="1:14" x14ac:dyDescent="0.25">
      <c r="A34">
        <v>76</v>
      </c>
      <c r="B34" t="s">
        <v>100</v>
      </c>
      <c r="C34" t="s">
        <v>101</v>
      </c>
      <c r="G34">
        <v>12.35</v>
      </c>
      <c r="H34">
        <v>21</v>
      </c>
      <c r="I34">
        <v>11</v>
      </c>
      <c r="J34">
        <v>21</v>
      </c>
      <c r="K34">
        <v>431</v>
      </c>
      <c r="M34">
        <v>47</v>
      </c>
      <c r="N34">
        <v>14</v>
      </c>
    </row>
    <row r="35" spans="1:14" x14ac:dyDescent="0.25">
      <c r="A35">
        <v>77</v>
      </c>
      <c r="B35" t="s">
        <v>102</v>
      </c>
      <c r="C35" t="s">
        <v>103</v>
      </c>
      <c r="D35">
        <v>34</v>
      </c>
      <c r="H35">
        <v>29</v>
      </c>
      <c r="I35">
        <v>19</v>
      </c>
      <c r="J35">
        <v>29</v>
      </c>
      <c r="K35">
        <v>332</v>
      </c>
      <c r="M35">
        <v>82</v>
      </c>
      <c r="N35">
        <v>14</v>
      </c>
    </row>
    <row r="36" spans="1:14" x14ac:dyDescent="0.25">
      <c r="A36">
        <v>78</v>
      </c>
      <c r="B36" t="s">
        <v>104</v>
      </c>
      <c r="C36" t="s">
        <v>105</v>
      </c>
      <c r="H36">
        <v>26</v>
      </c>
      <c r="I36">
        <v>12</v>
      </c>
      <c r="J36">
        <v>21</v>
      </c>
      <c r="K36">
        <v>380</v>
      </c>
      <c r="M36">
        <v>48</v>
      </c>
      <c r="N36">
        <v>16</v>
      </c>
    </row>
    <row r="37" spans="1:14" x14ac:dyDescent="0.25">
      <c r="A37">
        <v>79</v>
      </c>
      <c r="B37" t="s">
        <v>106</v>
      </c>
      <c r="C37" t="s">
        <v>107</v>
      </c>
      <c r="H37">
        <v>28</v>
      </c>
      <c r="I37">
        <v>19</v>
      </c>
      <c r="J37">
        <v>26</v>
      </c>
      <c r="K37">
        <v>407</v>
      </c>
      <c r="M37">
        <v>54</v>
      </c>
      <c r="N37">
        <v>5</v>
      </c>
    </row>
    <row r="38" spans="1:14" x14ac:dyDescent="0.25">
      <c r="A38">
        <v>80</v>
      </c>
      <c r="B38" t="s">
        <v>108</v>
      </c>
      <c r="C38" t="s">
        <v>109</v>
      </c>
      <c r="H38">
        <v>42</v>
      </c>
      <c r="I38">
        <v>29</v>
      </c>
      <c r="J38">
        <v>39</v>
      </c>
      <c r="K38">
        <v>441</v>
      </c>
      <c r="M38">
        <v>47</v>
      </c>
      <c r="N38">
        <v>5</v>
      </c>
    </row>
    <row r="39" spans="1:14" x14ac:dyDescent="0.25">
      <c r="A39">
        <v>81</v>
      </c>
      <c r="B39" t="s">
        <v>110</v>
      </c>
      <c r="C39" t="s">
        <v>111</v>
      </c>
      <c r="H39">
        <v>26</v>
      </c>
      <c r="I39">
        <v>17</v>
      </c>
      <c r="J39">
        <v>26</v>
      </c>
      <c r="K39">
        <v>424</v>
      </c>
      <c r="M39">
        <v>62</v>
      </c>
      <c r="N39">
        <v>5</v>
      </c>
    </row>
    <row r="40" spans="1:14" x14ac:dyDescent="0.25">
      <c r="A40">
        <v>82</v>
      </c>
      <c r="B40" t="s">
        <v>112</v>
      </c>
      <c r="C40" t="s">
        <v>113</v>
      </c>
      <c r="H40">
        <v>27</v>
      </c>
      <c r="I40">
        <v>14</v>
      </c>
      <c r="J40">
        <v>26</v>
      </c>
      <c r="K40">
        <v>361</v>
      </c>
      <c r="L40">
        <v>16</v>
      </c>
      <c r="M40">
        <v>37</v>
      </c>
      <c r="N40">
        <v>5</v>
      </c>
    </row>
    <row r="41" spans="1:14" x14ac:dyDescent="0.25">
      <c r="A41">
        <v>83</v>
      </c>
      <c r="B41" t="s">
        <v>117</v>
      </c>
      <c r="C41" t="s">
        <v>118</v>
      </c>
      <c r="H41">
        <v>29</v>
      </c>
      <c r="I41">
        <v>20</v>
      </c>
      <c r="J41">
        <v>17</v>
      </c>
      <c r="K41">
        <v>409</v>
      </c>
      <c r="M41">
        <v>26</v>
      </c>
      <c r="N41">
        <v>5</v>
      </c>
    </row>
    <row r="42" spans="1:14" x14ac:dyDescent="0.25">
      <c r="A42">
        <v>84</v>
      </c>
      <c r="B42" t="s">
        <v>119</v>
      </c>
      <c r="C42" t="s">
        <v>120</v>
      </c>
      <c r="H42">
        <v>38</v>
      </c>
      <c r="I42">
        <v>17</v>
      </c>
      <c r="J42">
        <v>38</v>
      </c>
      <c r="K42">
        <v>560</v>
      </c>
      <c r="M42">
        <v>34</v>
      </c>
      <c r="N42">
        <v>5</v>
      </c>
    </row>
    <row r="43" spans="1:14" x14ac:dyDescent="0.25">
      <c r="A43">
        <v>85</v>
      </c>
      <c r="B43" t="s">
        <v>121</v>
      </c>
      <c r="C43" t="s">
        <v>122</v>
      </c>
      <c r="H43">
        <v>46</v>
      </c>
      <c r="I43">
        <v>32</v>
      </c>
      <c r="J43">
        <v>44</v>
      </c>
      <c r="K43">
        <v>698</v>
      </c>
      <c r="M43">
        <v>52</v>
      </c>
      <c r="N43">
        <v>7</v>
      </c>
    </row>
    <row r="44" spans="1:14" x14ac:dyDescent="0.25">
      <c r="A44">
        <v>86</v>
      </c>
      <c r="B44" t="s">
        <v>123</v>
      </c>
      <c r="C44" t="s">
        <v>124</v>
      </c>
      <c r="H44">
        <v>22</v>
      </c>
      <c r="I44">
        <v>15</v>
      </c>
      <c r="J44">
        <v>30</v>
      </c>
      <c r="K44">
        <v>552</v>
      </c>
      <c r="L44">
        <v>28</v>
      </c>
      <c r="M44">
        <v>54</v>
      </c>
      <c r="N44"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鱼山</vt:lpstr>
      <vt:lpstr>黄渤海</vt:lpstr>
      <vt:lpstr>天气状况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2018-11-14T08:20:51Z</dcterms:modified>
</cp:coreProperties>
</file>