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s430\OneDrive - PNNL\Documents\Papers\CT Pellet\"/>
    </mc:Choice>
  </mc:AlternateContent>
  <xr:revisionPtr revIDLastSave="1" documentId="13_ncr:1_{F5AB8C91-E646-449F-8B0E-F42B79268E20}" xr6:coauthVersionLast="44" xr6:coauthVersionMax="44" xr10:uidLastSave="{70E96C14-8DC5-407D-8035-D41A8A515ED7}"/>
  <bookViews>
    <workbookView xWindow="-120" yWindow="-120" windowWidth="25440" windowHeight="15390" xr2:uid="{7D8ADE68-A0EF-445D-AF14-BB7DEAB41C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" l="1"/>
  <c r="D53" i="1" l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B53" i="1"/>
  <c r="Z46" i="1" l="1"/>
  <c r="AA46" i="1"/>
  <c r="Y45" i="1"/>
  <c r="Y51" i="1" s="1"/>
  <c r="Y46" i="1"/>
  <c r="Y4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C52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C51" i="1"/>
  <c r="X45" i="1"/>
  <c r="X46" i="1"/>
  <c r="X51" i="1" s="1"/>
  <c r="X47" i="1"/>
  <c r="X52" i="1" s="1"/>
  <c r="L39" i="1"/>
  <c r="Y52" i="1" l="1"/>
  <c r="Z159" i="1"/>
  <c r="E30" i="1"/>
  <c r="F30" i="1"/>
  <c r="G30" i="1"/>
  <c r="H30" i="1"/>
  <c r="I30" i="1"/>
  <c r="J30" i="1"/>
  <c r="K30" i="1"/>
  <c r="L30" i="1"/>
  <c r="M30" i="1"/>
  <c r="N30" i="1"/>
  <c r="O30" i="1"/>
  <c r="D30" i="1"/>
  <c r="U158" i="1"/>
  <c r="V158" i="1"/>
  <c r="W158" i="1"/>
  <c r="X158" i="1"/>
  <c r="Y158" i="1"/>
  <c r="Z158" i="1"/>
  <c r="U157" i="1"/>
  <c r="V157" i="1"/>
  <c r="W157" i="1"/>
  <c r="X157" i="1"/>
  <c r="Y157" i="1"/>
  <c r="Z157" i="1"/>
  <c r="X49" i="1"/>
  <c r="X50" i="1"/>
  <c r="K39" i="1"/>
  <c r="C45" i="1"/>
  <c r="D67" i="1" l="1"/>
  <c r="E67" i="1"/>
  <c r="F67" i="1"/>
  <c r="G67" i="1"/>
  <c r="H67" i="1"/>
  <c r="I67" i="1"/>
  <c r="J67" i="1"/>
  <c r="K67" i="1"/>
  <c r="L67" i="1"/>
  <c r="M67" i="1"/>
  <c r="N67" i="1"/>
  <c r="C67" i="1"/>
  <c r="D33" i="1"/>
  <c r="E32" i="1"/>
  <c r="F32" i="1"/>
  <c r="G32" i="1"/>
  <c r="H32" i="1"/>
  <c r="I32" i="1"/>
  <c r="J32" i="1"/>
  <c r="K32" i="1"/>
  <c r="L32" i="1"/>
  <c r="M32" i="1"/>
  <c r="N32" i="1"/>
  <c r="O32" i="1"/>
  <c r="D32" i="1"/>
  <c r="B58" i="1"/>
  <c r="B45" i="1"/>
  <c r="AF37" i="1"/>
  <c r="AF34" i="1"/>
  <c r="AB41" i="1"/>
  <c r="AB40" i="1"/>
  <c r="AB39" i="1"/>
  <c r="V37" i="1"/>
  <c r="D66" i="1" l="1"/>
  <c r="E66" i="1"/>
  <c r="F66" i="1"/>
  <c r="G66" i="1"/>
  <c r="H66" i="1"/>
  <c r="I66" i="1"/>
  <c r="J66" i="1"/>
  <c r="K66" i="1"/>
  <c r="L66" i="1"/>
  <c r="M66" i="1"/>
  <c r="N66" i="1"/>
  <c r="C66" i="1"/>
  <c r="V38" i="1" l="1"/>
  <c r="V39" i="1" l="1"/>
  <c r="P39" i="1" l="1"/>
  <c r="D45" i="1" l="1"/>
  <c r="O45" i="1"/>
  <c r="P45" i="1"/>
  <c r="D39" i="1"/>
  <c r="J39" i="1" s="1"/>
  <c r="H45" i="1" s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F26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F25" i="1"/>
  <c r="T20" i="1"/>
  <c r="U20" i="1"/>
  <c r="V20" i="1"/>
  <c r="W20" i="1"/>
  <c r="S20" i="1"/>
  <c r="H20" i="1"/>
  <c r="D12" i="1"/>
  <c r="E12" i="1"/>
  <c r="F12" i="1"/>
  <c r="G12" i="1"/>
  <c r="H12" i="1"/>
  <c r="I12" i="1"/>
  <c r="J12" i="1"/>
  <c r="K12" i="1"/>
  <c r="L12" i="1"/>
  <c r="M12" i="1"/>
  <c r="N12" i="1"/>
  <c r="C12" i="1"/>
  <c r="H58" i="1" l="1"/>
  <c r="H49" i="1"/>
  <c r="H62" i="1" s="1"/>
  <c r="P58" i="1"/>
  <c r="N45" i="1"/>
  <c r="M45" i="1"/>
  <c r="O58" i="1"/>
  <c r="L45" i="1"/>
  <c r="W45" i="1"/>
  <c r="K45" i="1"/>
  <c r="V45" i="1"/>
  <c r="U45" i="1"/>
  <c r="I45" i="1"/>
  <c r="T45" i="1"/>
  <c r="D58" i="1"/>
  <c r="N47" i="1"/>
  <c r="N60" i="1" s="1"/>
  <c r="E46" i="1"/>
  <c r="E59" i="1" s="1"/>
  <c r="Q46" i="1"/>
  <c r="Q59" i="1" s="1"/>
  <c r="F46" i="1"/>
  <c r="F59" i="1" s="1"/>
  <c r="R46" i="1"/>
  <c r="R59" i="1" s="1"/>
  <c r="G46" i="1"/>
  <c r="G59" i="1" s="1"/>
  <c r="E47" i="1"/>
  <c r="E60" i="1" s="1"/>
  <c r="H46" i="1"/>
  <c r="H59" i="1" s="1"/>
  <c r="R47" i="1"/>
  <c r="R60" i="1" s="1"/>
  <c r="I46" i="1"/>
  <c r="I59" i="1" s="1"/>
  <c r="V46" i="1"/>
  <c r="V59" i="1" s="1"/>
  <c r="W46" i="1"/>
  <c r="W59" i="1" s="1"/>
  <c r="K47" i="1"/>
  <c r="K60" i="1" s="1"/>
  <c r="C47" i="1"/>
  <c r="C60" i="1" s="1"/>
  <c r="O47" i="1"/>
  <c r="O60" i="1" s="1"/>
  <c r="D47" i="1"/>
  <c r="D60" i="1" s="1"/>
  <c r="P47" i="1"/>
  <c r="P60" i="1" s="1"/>
  <c r="S46" i="1"/>
  <c r="S59" i="1" s="1"/>
  <c r="T46" i="1"/>
  <c r="T59" i="1" s="1"/>
  <c r="F47" i="1"/>
  <c r="F60" i="1" s="1"/>
  <c r="U46" i="1"/>
  <c r="U59" i="1" s="1"/>
  <c r="H47" i="1"/>
  <c r="H60" i="1" s="1"/>
  <c r="J47" i="1"/>
  <c r="J60" i="1" s="1"/>
  <c r="P46" i="1"/>
  <c r="P59" i="1" s="1"/>
  <c r="Q47" i="1"/>
  <c r="Q60" i="1" s="1"/>
  <c r="K46" i="1"/>
  <c r="K59" i="1" s="1"/>
  <c r="M46" i="1"/>
  <c r="M59" i="1" s="1"/>
  <c r="N46" i="1"/>
  <c r="N59" i="1" s="1"/>
  <c r="G47" i="1"/>
  <c r="G60" i="1" s="1"/>
  <c r="S47" i="1"/>
  <c r="S60" i="1" s="1"/>
  <c r="J46" i="1"/>
  <c r="J59" i="1" s="1"/>
  <c r="T47" i="1"/>
  <c r="T60" i="1" s="1"/>
  <c r="W47" i="1"/>
  <c r="W60" i="1" s="1"/>
  <c r="L47" i="1"/>
  <c r="L60" i="1" s="1"/>
  <c r="O46" i="1"/>
  <c r="O59" i="1" s="1"/>
  <c r="M47" i="1"/>
  <c r="M60" i="1" s="1"/>
  <c r="I47" i="1"/>
  <c r="I60" i="1" s="1"/>
  <c r="U47" i="1"/>
  <c r="U60" i="1" s="1"/>
  <c r="L46" i="1"/>
  <c r="L59" i="1" s="1"/>
  <c r="C46" i="1"/>
  <c r="C59" i="1" s="1"/>
  <c r="V47" i="1"/>
  <c r="V60" i="1" s="1"/>
  <c r="D46" i="1"/>
  <c r="D59" i="1" s="1"/>
  <c r="J45" i="1"/>
  <c r="S45" i="1"/>
  <c r="G45" i="1"/>
  <c r="R45" i="1"/>
  <c r="F45" i="1"/>
  <c r="Q45" i="1"/>
  <c r="E45" i="1"/>
  <c r="H50" i="1" l="1"/>
  <c r="H63" i="1" s="1"/>
  <c r="O49" i="1"/>
  <c r="O62" i="1" s="1"/>
  <c r="P49" i="1"/>
  <c r="P62" i="1" s="1"/>
  <c r="V58" i="1"/>
  <c r="V50" i="1"/>
  <c r="V63" i="1" s="1"/>
  <c r="V49" i="1"/>
  <c r="V62" i="1" s="1"/>
  <c r="O50" i="1"/>
  <c r="O63" i="1" s="1"/>
  <c r="U58" i="1"/>
  <c r="U49" i="1"/>
  <c r="U62" i="1" s="1"/>
  <c r="U50" i="1"/>
  <c r="U63" i="1" s="1"/>
  <c r="M58" i="1"/>
  <c r="M49" i="1"/>
  <c r="M62" i="1" s="1"/>
  <c r="M50" i="1"/>
  <c r="M63" i="1" s="1"/>
  <c r="J58" i="1"/>
  <c r="J50" i="1"/>
  <c r="J63" i="1" s="1"/>
  <c r="J49" i="1"/>
  <c r="J62" i="1" s="1"/>
  <c r="K58" i="1"/>
  <c r="K49" i="1"/>
  <c r="K62" i="1" s="1"/>
  <c r="K50" i="1"/>
  <c r="K63" i="1" s="1"/>
  <c r="W58" i="1"/>
  <c r="W49" i="1"/>
  <c r="W62" i="1" s="1"/>
  <c r="W50" i="1"/>
  <c r="W63" i="1" s="1"/>
  <c r="L58" i="1"/>
  <c r="L50" i="1"/>
  <c r="L63" i="1" s="1"/>
  <c r="L49" i="1"/>
  <c r="L62" i="1" s="1"/>
  <c r="C58" i="1"/>
  <c r="I33" i="1"/>
  <c r="K33" i="1"/>
  <c r="L33" i="1"/>
  <c r="M33" i="1"/>
  <c r="O33" i="1"/>
  <c r="E33" i="1"/>
  <c r="F33" i="1"/>
  <c r="H33" i="1"/>
  <c r="J33" i="1"/>
  <c r="N33" i="1"/>
  <c r="G33" i="1"/>
  <c r="C49" i="1"/>
  <c r="C62" i="1" s="1"/>
  <c r="C50" i="1"/>
  <c r="C63" i="1" s="1"/>
  <c r="E58" i="1"/>
  <c r="E50" i="1"/>
  <c r="E63" i="1" s="1"/>
  <c r="E49" i="1"/>
  <c r="E62" i="1" s="1"/>
  <c r="Q58" i="1"/>
  <c r="Q49" i="1"/>
  <c r="Q62" i="1" s="1"/>
  <c r="Q50" i="1"/>
  <c r="Q63" i="1" s="1"/>
  <c r="D49" i="1"/>
  <c r="D62" i="1" s="1"/>
  <c r="G58" i="1"/>
  <c r="G49" i="1"/>
  <c r="G62" i="1" s="1"/>
  <c r="G50" i="1"/>
  <c r="G63" i="1" s="1"/>
  <c r="T58" i="1"/>
  <c r="T50" i="1"/>
  <c r="T63" i="1" s="1"/>
  <c r="T49" i="1"/>
  <c r="T62" i="1" s="1"/>
  <c r="N58" i="1"/>
  <c r="N50" i="1"/>
  <c r="N63" i="1" s="1"/>
  <c r="N49" i="1"/>
  <c r="N62" i="1" s="1"/>
  <c r="D50" i="1"/>
  <c r="D63" i="1" s="1"/>
  <c r="F58" i="1"/>
  <c r="F50" i="1"/>
  <c r="F63" i="1" s="1"/>
  <c r="F49" i="1"/>
  <c r="F62" i="1" s="1"/>
  <c r="R58" i="1"/>
  <c r="R50" i="1"/>
  <c r="R63" i="1" s="1"/>
  <c r="R49" i="1"/>
  <c r="R62" i="1" s="1"/>
  <c r="S58" i="1"/>
  <c r="S50" i="1"/>
  <c r="S63" i="1" s="1"/>
  <c r="S49" i="1"/>
  <c r="S62" i="1" s="1"/>
  <c r="I58" i="1"/>
  <c r="I50" i="1"/>
  <c r="I63" i="1" s="1"/>
  <c r="I49" i="1"/>
  <c r="I62" i="1" s="1"/>
  <c r="P50" i="1"/>
  <c r="P63" i="1" s="1"/>
</calcChain>
</file>

<file path=xl/sharedStrings.xml><?xml version="1.0" encoding="utf-8"?>
<sst xmlns="http://schemas.openxmlformats.org/spreadsheetml/2006/main" count="124" uniqueCount="97">
  <si>
    <t>masked</t>
  </si>
  <si>
    <t>ID</t>
  </si>
  <si>
    <t>calculated temp ©</t>
  </si>
  <si>
    <t>bubbles</t>
  </si>
  <si>
    <t>-</t>
  </si>
  <si>
    <t>bubbles take 2</t>
  </si>
  <si>
    <t>mask take 2</t>
  </si>
  <si>
    <t>mask take 3 (cropped)</t>
  </si>
  <si>
    <t>bubbles take 3 default threshold</t>
  </si>
  <si>
    <t>bubles take 3 shenbang threshold</t>
  </si>
  <si>
    <t>"donut-hole" cropped out</t>
  </si>
  <si>
    <t>calculated temp C</t>
  </si>
  <si>
    <t>mask take 4 (threshold each slice)</t>
  </si>
  <si>
    <t>bubbles take 4 default (same as three but masked different)</t>
  </si>
  <si>
    <t>bubles take 3 shanbhag threshold</t>
  </si>
  <si>
    <t>bubbles take 4 Shanbhan (same as three but masked different)</t>
  </si>
  <si>
    <t>Shan was augmented for the 1020 with hole-filling since the enormous bubble in the center was poorly filled and represented a very large volume</t>
  </si>
  <si>
    <t>partial fill holes</t>
  </si>
  <si>
    <t>Condensed phase</t>
  </si>
  <si>
    <t>condensed phase</t>
  </si>
  <si>
    <t>condensed Default</t>
  </si>
  <si>
    <t>condensed Shan</t>
  </si>
  <si>
    <t>Scale From CT Pro</t>
  </si>
  <si>
    <t>pixels</t>
  </si>
  <si>
    <t>mm</t>
  </si>
  <si>
    <t>Check of Alumina base</t>
  </si>
  <si>
    <t>calipers</t>
  </si>
  <si>
    <t>ImageJ</t>
  </si>
  <si>
    <t>Voxel to mm^3</t>
  </si>
  <si>
    <t>pixel</t>
  </si>
  <si>
    <t>mm^3</t>
  </si>
  <si>
    <t>Bulk geometry</t>
  </si>
  <si>
    <t>predicted density, g/cc</t>
  </si>
  <si>
    <t>predicted density, g/mm^3</t>
  </si>
  <si>
    <t>°C</t>
  </si>
  <si>
    <t>Gas phase (upper estimate)</t>
  </si>
  <si>
    <t>Gas phase (lower estimate)</t>
  </si>
  <si>
    <t>Temp C</t>
  </si>
  <si>
    <t>Normalized volume</t>
  </si>
  <si>
    <t>Geom - high est.</t>
  </si>
  <si>
    <t>Geom - low est.</t>
  </si>
  <si>
    <t>AN-102 mass loss factor</t>
  </si>
  <si>
    <t>Temperature (°C)</t>
  </si>
  <si>
    <t>Geometric volume</t>
  </si>
  <si>
    <t>Condensed phase (from high porosity)</t>
  </si>
  <si>
    <t>Condensed phase (from low porosity)</t>
  </si>
  <si>
    <t>CT geometric volume</t>
  </si>
  <si>
    <t>FET test volume</t>
  </si>
  <si>
    <t>Tony 2018 AN-102 data replot</t>
  </si>
  <si>
    <t>pellet mass</t>
  </si>
  <si>
    <t>Pellet</t>
  </si>
  <si>
    <t>Initial mass</t>
  </si>
  <si>
    <t>diameter</t>
  </si>
  <si>
    <t>height</t>
  </si>
  <si>
    <t>volume</t>
  </si>
  <si>
    <t>g</t>
  </si>
  <si>
    <t>cm^3</t>
  </si>
  <si>
    <t>density</t>
  </si>
  <si>
    <t>g/cm^3</t>
  </si>
  <si>
    <t>AN-102 glass mass from 0.90749 g pellet</t>
  </si>
  <si>
    <t>predicted volume at 1000C, from 0.90749 g feed</t>
  </si>
  <si>
    <t>predicted volume at 1000C from 0.90749 g feed</t>
  </si>
  <si>
    <r>
      <t xml:space="preserve">Final Method ("Take4") </t>
    </r>
    <r>
      <rPr>
        <b/>
        <sz val="11"/>
        <color theme="1"/>
        <rFont val="Calibri"/>
        <family val="2"/>
        <scheme val="minor"/>
      </rPr>
      <t>volumes in cm^3</t>
    </r>
  </si>
  <si>
    <r>
      <t xml:space="preserve">Final Method ("Take4") </t>
    </r>
    <r>
      <rPr>
        <b/>
        <sz val="11"/>
        <color theme="1"/>
        <rFont val="Calibri"/>
        <family val="2"/>
        <scheme val="minor"/>
      </rPr>
      <t>volumes in mm^3</t>
    </r>
  </si>
  <si>
    <t>625 scan</t>
  </si>
  <si>
    <t>measured</t>
  </si>
  <si>
    <t>Assign normalized volume to my measured pellet volume (mm3)</t>
  </si>
  <si>
    <t>Assign normalized volume to my measured pellet volume (cm3)</t>
  </si>
  <si>
    <t>Temperature (°C) reported</t>
  </si>
  <si>
    <t>Temp Adjust (°C), plus 30 C</t>
  </si>
  <si>
    <t>Quenched Fast</t>
  </si>
  <si>
    <t>Sept</t>
  </si>
  <si>
    <t>Quenched furnace</t>
  </si>
  <si>
    <t>Quenched slow</t>
  </si>
  <si>
    <t>Temperature</t>
  </si>
  <si>
    <t>bulk geometry (mm3)</t>
  </si>
  <si>
    <t>upper estimate of pore volume</t>
  </si>
  <si>
    <t>lower estimate of pore volume</t>
  </si>
  <si>
    <t>porosity upper</t>
  </si>
  <si>
    <t>porosity lower</t>
  </si>
  <si>
    <t>FET porosity</t>
  </si>
  <si>
    <t>porosity</t>
  </si>
  <si>
    <t>Quenched Slow</t>
  </si>
  <si>
    <t>Porosity Hight</t>
  </si>
  <si>
    <t>Porosity Low</t>
  </si>
  <si>
    <t>FET</t>
  </si>
  <si>
    <t>Quenched far, high</t>
  </si>
  <si>
    <t>Quenched far, low</t>
  </si>
  <si>
    <t>Quenched close, high</t>
  </si>
  <si>
    <t>Quenched close, low</t>
  </si>
  <si>
    <t>Quenched Far</t>
  </si>
  <si>
    <t>Quenched Close</t>
  </si>
  <si>
    <t>Quenched Far Avizo</t>
  </si>
  <si>
    <t>Quenched Close Avizo</t>
  </si>
  <si>
    <t>CT "defualt"</t>
  </si>
  <si>
    <t>CT "Shanbhag"</t>
  </si>
  <si>
    <t>volume of condensed phase/bulk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</si>
</sst>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1" fontId="0" fillId="0" borderId="0" xfId="0" applyNumberFormat="1"/>
    <xf numFmtId="11" fontId="0" fillId="0" borderId="0" xfId="0" applyNumberFormat="1"/>
    <xf numFmtId="0" fontId="1" fillId="0" borderId="1" xfId="0" applyFont="1" applyBorder="1" applyAlignment="1">
      <alignment horizontal="center"/>
    </xf>
    <xf numFmtId="11" fontId="0" fillId="0" borderId="1" xfId="0" applyNumberFormat="1" applyBorder="1"/>
    <xf numFmtId="0" fontId="0" fillId="0" borderId="1" xfId="0" applyBorder="1"/>
    <xf numFmtId="11" fontId="3" fillId="0" borderId="1" xfId="0" applyNumberFormat="1" applyFont="1" applyBorder="1"/>
    <xf numFmtId="0" fontId="0" fillId="0" borderId="0" xfId="0" applyNumberFormat="1"/>
    <xf numFmtId="11" fontId="0" fillId="2" borderId="0" xfId="0" applyNumberFormat="1" applyFill="1"/>
    <xf numFmtId="0" fontId="0" fillId="0" borderId="0" xfId="0" applyFont="1"/>
    <xf numFmtId="2" fontId="0" fillId="0" borderId="0" xfId="0" applyNumberFormat="1"/>
    <xf numFmtId="1" fontId="0" fillId="0" borderId="1" xfId="0" applyNumberFormat="1" applyBorder="1"/>
    <xf numFmtId="166" fontId="0" fillId="0" borderId="0" xfId="0" applyNumberFormat="1"/>
    <xf numFmtId="1" fontId="0" fillId="2" borderId="1" xfId="0" applyNumberFormat="1" applyFill="1" applyBorder="1"/>
    <xf numFmtId="166" fontId="0" fillId="2" borderId="0" xfId="0" applyNumberFormat="1" applyFill="1"/>
    <xf numFmtId="0" fontId="0" fillId="2" borderId="0" xfId="0" applyNumberFormat="1" applyFill="1"/>
    <xf numFmtId="0" fontId="0" fillId="2" borderId="0" xfId="0" applyFill="1"/>
    <xf numFmtId="1" fontId="0" fillId="3" borderId="0" xfId="0" applyNumberFormat="1" applyFill="1"/>
    <xf numFmtId="0" fontId="0" fillId="3" borderId="0" xfId="0" applyFill="1"/>
    <xf numFmtId="2" fontId="0" fillId="3" borderId="0" xfId="0" applyNumberFormat="1" applyFill="1"/>
    <xf numFmtId="0" fontId="0" fillId="3" borderId="0" xfId="0" applyNumberFormat="1" applyFill="1"/>
    <xf numFmtId="0" fontId="4" fillId="0" borderId="0" xfId="0" applyFont="1"/>
    <xf numFmtId="11" fontId="4" fillId="0" borderId="0" xfId="0" applyNumberFormat="1" applyFont="1"/>
    <xf numFmtId="1" fontId="4" fillId="0" borderId="0" xfId="0" applyNumberFormat="1" applyFont="1"/>
    <xf numFmtId="11" fontId="4" fillId="0" borderId="1" xfId="0" applyNumberFormat="1" applyFont="1" applyBorder="1"/>
    <xf numFmtId="0" fontId="4" fillId="0" borderId="1" xfId="0" applyFont="1" applyBorder="1"/>
    <xf numFmtId="164" fontId="4" fillId="0" borderId="0" xfId="1" applyNumberFormat="1" applyFont="1"/>
    <xf numFmtId="0" fontId="4" fillId="0" borderId="0" xfId="0" applyNumberFormat="1" applyFont="1"/>
    <xf numFmtId="2" fontId="4" fillId="0" borderId="0" xfId="0" applyNumberFormat="1" applyFont="1"/>
    <xf numFmtId="11" fontId="5" fillId="0" borderId="1" xfId="0" applyNumberFormat="1" applyFont="1" applyBorder="1"/>
    <xf numFmtId="0" fontId="5" fillId="0" borderId="1" xfId="0" applyFont="1" applyBorder="1"/>
    <xf numFmtId="165" fontId="4" fillId="0" borderId="0" xfId="0" applyNumberFormat="1" applyFont="1"/>
    <xf numFmtId="0" fontId="6" fillId="0" borderId="0" xfId="0" applyFont="1"/>
    <xf numFmtId="1" fontId="4" fillId="0" borderId="1" xfId="0" applyNumberFormat="1" applyFont="1" applyBorder="1"/>
    <xf numFmtId="166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21638119072431E-2"/>
          <c:y val="8.7127084801503413E-2"/>
          <c:w val="0.89008905171620245"/>
          <c:h val="0.700820257915885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masked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Sheet1!$C$9:$W$9</c:f>
              <c:numCache>
                <c:formatCode>0</c:formatCode>
                <c:ptCount val="21"/>
                <c:pt idx="0">
                  <c:v>474.99700000000001</c:v>
                </c:pt>
                <c:pt idx="1">
                  <c:v>537.72699999999998</c:v>
                </c:pt>
                <c:pt idx="2">
                  <c:v>621.36699999999996</c:v>
                </c:pt>
                <c:pt idx="3">
                  <c:v>679.91499999999996</c:v>
                </c:pt>
                <c:pt idx="4">
                  <c:v>692.46100000000001</c:v>
                </c:pt>
                <c:pt idx="5">
                  <c:v>705.00699999999995</c:v>
                </c:pt>
                <c:pt idx="6">
                  <c:v>713.37099999999998</c:v>
                </c:pt>
                <c:pt idx="7">
                  <c:v>725.91700000000003</c:v>
                </c:pt>
                <c:pt idx="8">
                  <c:v>734.28099999999995</c:v>
                </c:pt>
                <c:pt idx="9">
                  <c:v>746.827</c:v>
                </c:pt>
                <c:pt idx="10">
                  <c:v>788.64699999999993</c:v>
                </c:pt>
                <c:pt idx="11">
                  <c:v>805.375</c:v>
                </c:pt>
                <c:pt idx="12">
                  <c:v>813.73900000000003</c:v>
                </c:pt>
                <c:pt idx="13">
                  <c:v>838.83100000000002</c:v>
                </c:pt>
                <c:pt idx="14">
                  <c:v>851.37699999999995</c:v>
                </c:pt>
                <c:pt idx="15">
                  <c:v>859.74099999999999</c:v>
                </c:pt>
                <c:pt idx="16">
                  <c:v>872.28700000000003</c:v>
                </c:pt>
                <c:pt idx="17">
                  <c:v>889.01499999999999</c:v>
                </c:pt>
                <c:pt idx="18">
                  <c:v>901.56100000000004</c:v>
                </c:pt>
                <c:pt idx="19">
                  <c:v>914.10699999999997</c:v>
                </c:pt>
                <c:pt idx="20">
                  <c:v>926.65300000000002</c:v>
                </c:pt>
              </c:numCache>
            </c:numRef>
          </c:xVal>
          <c:yVal>
            <c:numRef>
              <c:f>Sheet1!$C$10:$W$10</c:f>
              <c:numCache>
                <c:formatCode>0.00E+00</c:formatCode>
                <c:ptCount val="21"/>
                <c:pt idx="0">
                  <c:v>7941780</c:v>
                </c:pt>
                <c:pt idx="1">
                  <c:v>7797164</c:v>
                </c:pt>
                <c:pt idx="2">
                  <c:v>7757117</c:v>
                </c:pt>
                <c:pt idx="3">
                  <c:v>11870874</c:v>
                </c:pt>
                <c:pt idx="4">
                  <c:v>18740426</c:v>
                </c:pt>
                <c:pt idx="5">
                  <c:v>36396553</c:v>
                </c:pt>
                <c:pt idx="6">
                  <c:v>46795478</c:v>
                </c:pt>
                <c:pt idx="7">
                  <c:v>52350646</c:v>
                </c:pt>
                <c:pt idx="8">
                  <c:v>57710024</c:v>
                </c:pt>
                <c:pt idx="9">
                  <c:v>51897317</c:v>
                </c:pt>
                <c:pt idx="10">
                  <c:v>49014591</c:v>
                </c:pt>
                <c:pt idx="11">
                  <c:v>53299590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BA-47BA-9740-81AE3D862E73}"/>
            </c:ext>
          </c:extLst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bubbles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Sheet1!$F$9:$W$9</c:f>
              <c:numCache>
                <c:formatCode>0</c:formatCode>
                <c:ptCount val="18"/>
                <c:pt idx="0">
                  <c:v>679.91499999999996</c:v>
                </c:pt>
                <c:pt idx="1">
                  <c:v>692.46100000000001</c:v>
                </c:pt>
                <c:pt idx="2">
                  <c:v>705.00699999999995</c:v>
                </c:pt>
                <c:pt idx="3">
                  <c:v>713.37099999999998</c:v>
                </c:pt>
                <c:pt idx="4">
                  <c:v>725.91700000000003</c:v>
                </c:pt>
                <c:pt idx="5">
                  <c:v>734.28099999999995</c:v>
                </c:pt>
                <c:pt idx="6">
                  <c:v>746.827</c:v>
                </c:pt>
                <c:pt idx="7">
                  <c:v>788.64699999999993</c:v>
                </c:pt>
                <c:pt idx="8">
                  <c:v>805.375</c:v>
                </c:pt>
                <c:pt idx="9">
                  <c:v>813.73900000000003</c:v>
                </c:pt>
                <c:pt idx="10">
                  <c:v>838.83100000000002</c:v>
                </c:pt>
                <c:pt idx="11">
                  <c:v>851.37699999999995</c:v>
                </c:pt>
                <c:pt idx="12">
                  <c:v>859.74099999999999</c:v>
                </c:pt>
                <c:pt idx="13">
                  <c:v>872.28700000000003</c:v>
                </c:pt>
                <c:pt idx="14">
                  <c:v>889.01499999999999</c:v>
                </c:pt>
                <c:pt idx="15">
                  <c:v>901.56100000000004</c:v>
                </c:pt>
                <c:pt idx="16">
                  <c:v>914.10699999999997</c:v>
                </c:pt>
                <c:pt idx="17">
                  <c:v>926.65300000000002</c:v>
                </c:pt>
              </c:numCache>
            </c:numRef>
          </c:xVal>
          <c:yVal>
            <c:numRef>
              <c:f>Sheet1!$F$11:$W$11</c:f>
              <c:numCache>
                <c:formatCode>0.00E+00</c:formatCode>
                <c:ptCount val="18"/>
                <c:pt idx="0">
                  <c:v>2663589</c:v>
                </c:pt>
                <c:pt idx="1">
                  <c:v>6925644</c:v>
                </c:pt>
                <c:pt idx="2">
                  <c:v>16261099</c:v>
                </c:pt>
                <c:pt idx="3">
                  <c:v>24835264</c:v>
                </c:pt>
                <c:pt idx="4">
                  <c:v>29726795</c:v>
                </c:pt>
                <c:pt idx="5">
                  <c:v>34786720</c:v>
                </c:pt>
                <c:pt idx="6">
                  <c:v>25990218</c:v>
                </c:pt>
                <c:pt idx="7">
                  <c:v>20822240</c:v>
                </c:pt>
                <c:pt idx="8">
                  <c:v>25349260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BA-47BA-9740-81AE3D862E73}"/>
            </c:ext>
          </c:extLst>
        </c:ser>
        <c:ser>
          <c:idx val="2"/>
          <c:order val="2"/>
          <c:tx>
            <c:strRef>
              <c:f>Sheet1!$A$17</c:f>
              <c:strCache>
                <c:ptCount val="1"/>
                <c:pt idx="0">
                  <c:v>mask take 3 (cropped)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Sheet1!$B$9:$W$9</c:f>
              <c:numCache>
                <c:formatCode>0</c:formatCode>
                <c:ptCount val="22"/>
                <c:pt idx="0" formatCode="General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Sheet1!$B$17:$W$17</c:f>
              <c:numCache>
                <c:formatCode>General</c:formatCode>
                <c:ptCount val="22"/>
                <c:pt idx="6" formatCode="0.00E+00">
                  <c:v>35406324</c:v>
                </c:pt>
                <c:pt idx="17" formatCode="0.00E+00">
                  <c:v>17685453</c:v>
                </c:pt>
                <c:pt idx="18" formatCode="0.00E+00">
                  <c:v>14860378</c:v>
                </c:pt>
                <c:pt idx="19" formatCode="0.00E+00">
                  <c:v>12478315</c:v>
                </c:pt>
                <c:pt idx="20" formatCode="0.00E+00">
                  <c:v>10050953</c:v>
                </c:pt>
                <c:pt idx="21" formatCode="0.00E+00">
                  <c:v>5126403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BA-47BA-9740-81AE3D862E73}"/>
            </c:ext>
          </c:extLst>
        </c:ser>
        <c:ser>
          <c:idx val="3"/>
          <c:order val="3"/>
          <c:tx>
            <c:strRef>
              <c:f>Sheet1!$A$22</c:f>
              <c:strCache>
                <c:ptCount val="1"/>
                <c:pt idx="0">
                  <c:v>mask take 4 (threshold each slice)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Sheet1!$B$9:$W$9</c:f>
              <c:numCache>
                <c:formatCode>0</c:formatCode>
                <c:ptCount val="22"/>
                <c:pt idx="0" formatCode="General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Sheet1!$B$22:$W$22</c:f>
              <c:numCache>
                <c:formatCode>0.00E+00</c:formatCode>
                <c:ptCount val="22"/>
                <c:pt idx="1">
                  <c:v>7868353</c:v>
                </c:pt>
                <c:pt idx="2">
                  <c:v>7652461</c:v>
                </c:pt>
                <c:pt idx="3">
                  <c:v>7378710</c:v>
                </c:pt>
                <c:pt idx="4">
                  <c:v>11615234</c:v>
                </c:pt>
                <c:pt idx="5">
                  <c:v>18996573</c:v>
                </c:pt>
                <c:pt idx="6">
                  <c:v>35386784</c:v>
                </c:pt>
                <c:pt idx="7">
                  <c:v>44928717</c:v>
                </c:pt>
                <c:pt idx="8">
                  <c:v>48815278</c:v>
                </c:pt>
                <c:pt idx="9">
                  <c:v>54818592</c:v>
                </c:pt>
                <c:pt idx="10">
                  <c:v>47231900</c:v>
                </c:pt>
                <c:pt idx="11">
                  <c:v>41725031</c:v>
                </c:pt>
                <c:pt idx="12">
                  <c:v>45153493</c:v>
                </c:pt>
                <c:pt idx="13">
                  <c:v>29105499</c:v>
                </c:pt>
                <c:pt idx="14">
                  <c:v>23466269</c:v>
                </c:pt>
                <c:pt idx="15">
                  <c:v>22885940</c:v>
                </c:pt>
                <c:pt idx="16">
                  <c:v>20064206</c:v>
                </c:pt>
                <c:pt idx="17">
                  <c:v>16257810</c:v>
                </c:pt>
                <c:pt idx="18">
                  <c:v>14580733</c:v>
                </c:pt>
                <c:pt idx="19">
                  <c:v>12401017</c:v>
                </c:pt>
                <c:pt idx="20">
                  <c:v>10839276</c:v>
                </c:pt>
                <c:pt idx="21">
                  <c:v>8480683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ABA-47BA-9740-81AE3D862E73}"/>
            </c:ext>
          </c:extLst>
        </c:ser>
        <c:ser>
          <c:idx val="4"/>
          <c:order val="4"/>
          <c:tx>
            <c:strRef>
              <c:f>Sheet1!$A$18</c:f>
              <c:strCache>
                <c:ptCount val="1"/>
                <c:pt idx="0">
                  <c:v>bubbles take 3 default threshold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Sheet1!$B$9:$W$9</c:f>
              <c:numCache>
                <c:formatCode>0</c:formatCode>
                <c:ptCount val="22"/>
                <c:pt idx="0" formatCode="General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Sheet1!$B$18:$W$18</c:f>
              <c:numCache>
                <c:formatCode>General</c:formatCode>
                <c:ptCount val="22"/>
                <c:pt idx="6" formatCode="0.00E+00">
                  <c:v>23012054</c:v>
                </c:pt>
                <c:pt idx="17" formatCode="0.00E+00">
                  <c:v>11473527</c:v>
                </c:pt>
                <c:pt idx="18" formatCode="0.00E+00">
                  <c:v>8966498</c:v>
                </c:pt>
                <c:pt idx="19" formatCode="0.00E+00">
                  <c:v>8824214</c:v>
                </c:pt>
                <c:pt idx="20" formatCode="0.00E+00">
                  <c:v>6677877</c:v>
                </c:pt>
                <c:pt idx="21" formatCode="0.00E+00">
                  <c:v>3352787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ABA-47BA-9740-81AE3D862E73}"/>
            </c:ext>
          </c:extLst>
        </c:ser>
        <c:ser>
          <c:idx val="5"/>
          <c:order val="5"/>
          <c:tx>
            <c:strRef>
              <c:f>Sheet1!$A$19</c:f>
              <c:strCache>
                <c:ptCount val="1"/>
                <c:pt idx="0">
                  <c:v>bubles take 3 shenbang threshold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xVal>
            <c:numRef>
              <c:f>Sheet1!$B$9:$W$9</c:f>
              <c:numCache>
                <c:formatCode>0</c:formatCode>
                <c:ptCount val="22"/>
                <c:pt idx="0" formatCode="General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Sheet1!$B$19:$W$19</c:f>
              <c:numCache>
                <c:formatCode>General</c:formatCode>
                <c:ptCount val="22"/>
                <c:pt idx="17" formatCode="0.00E+00">
                  <c:v>6762067</c:v>
                </c:pt>
                <c:pt idx="18" formatCode="0.00E+00">
                  <c:v>5622807</c:v>
                </c:pt>
                <c:pt idx="19" formatCode="0.00E+00">
                  <c:v>4811225</c:v>
                </c:pt>
                <c:pt idx="20" formatCode="0.00E+00">
                  <c:v>3738857</c:v>
                </c:pt>
                <c:pt idx="21" formatCode="0.00E+00">
                  <c:v>1410950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ABA-47BA-9740-81AE3D862E73}"/>
            </c:ext>
          </c:extLst>
        </c:ser>
        <c:ser>
          <c:idx val="6"/>
          <c:order val="6"/>
          <c:tx>
            <c:strRef>
              <c:f>Sheet1!$A$23</c:f>
              <c:strCache>
                <c:ptCount val="1"/>
                <c:pt idx="0">
                  <c:v>bubbles take 4 default (same as three but masked different)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Sheet1!$B$9:$W$9</c:f>
              <c:numCache>
                <c:formatCode>0</c:formatCode>
                <c:ptCount val="22"/>
                <c:pt idx="0" formatCode="General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Sheet1!$B$23:$W$23</c:f>
              <c:numCache>
                <c:formatCode>0.00E+00</c:formatCode>
                <c:ptCount val="22"/>
                <c:pt idx="4">
                  <c:v>7173303</c:v>
                </c:pt>
                <c:pt idx="5">
                  <c:v>12319893</c:v>
                </c:pt>
                <c:pt idx="6">
                  <c:v>25329343</c:v>
                </c:pt>
                <c:pt idx="7">
                  <c:v>35304737</c:v>
                </c:pt>
                <c:pt idx="8">
                  <c:v>37126370</c:v>
                </c:pt>
                <c:pt idx="9">
                  <c:v>45133265</c:v>
                </c:pt>
                <c:pt idx="10">
                  <c:v>35887687</c:v>
                </c:pt>
                <c:pt idx="11">
                  <c:v>31490022</c:v>
                </c:pt>
                <c:pt idx="12">
                  <c:v>35695478</c:v>
                </c:pt>
                <c:pt idx="13">
                  <c:v>21098268</c:v>
                </c:pt>
                <c:pt idx="14">
                  <c:v>17773297</c:v>
                </c:pt>
                <c:pt idx="15">
                  <c:v>17370070</c:v>
                </c:pt>
                <c:pt idx="16">
                  <c:v>14318449</c:v>
                </c:pt>
                <c:pt idx="17">
                  <c:v>10877795</c:v>
                </c:pt>
                <c:pt idx="18">
                  <c:v>9486268</c:v>
                </c:pt>
                <c:pt idx="19">
                  <c:v>8049608</c:v>
                </c:pt>
                <c:pt idx="20">
                  <c:v>7279459</c:v>
                </c:pt>
                <c:pt idx="21">
                  <c:v>5934818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ABA-47BA-9740-81AE3D862E73}"/>
            </c:ext>
          </c:extLst>
        </c:ser>
        <c:ser>
          <c:idx val="7"/>
          <c:order val="7"/>
          <c:tx>
            <c:strRef>
              <c:f>Sheet1!$A$24</c:f>
              <c:strCache>
                <c:ptCount val="1"/>
                <c:pt idx="0">
                  <c:v>bubbles take 4 Shanbhan (same as three but masked different)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Sheet1!$B$9:$W$9</c:f>
              <c:numCache>
                <c:formatCode>0</c:formatCode>
                <c:ptCount val="22"/>
                <c:pt idx="0" formatCode="General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Sheet1!$B$24:$W$24</c:f>
              <c:numCache>
                <c:formatCode>0.00E+00</c:formatCode>
                <c:ptCount val="22"/>
                <c:pt idx="4">
                  <c:v>3097798</c:v>
                </c:pt>
                <c:pt idx="5">
                  <c:v>7324849</c:v>
                </c:pt>
                <c:pt idx="6">
                  <c:v>17100208</c:v>
                </c:pt>
                <c:pt idx="7">
                  <c:v>25219568</c:v>
                </c:pt>
                <c:pt idx="8">
                  <c:v>29539552</c:v>
                </c:pt>
                <c:pt idx="9">
                  <c:v>35163932</c:v>
                </c:pt>
                <c:pt idx="10">
                  <c:v>25976517</c:v>
                </c:pt>
                <c:pt idx="11">
                  <c:v>17665675</c:v>
                </c:pt>
                <c:pt idx="12">
                  <c:v>23776842</c:v>
                </c:pt>
                <c:pt idx="13">
                  <c:v>9606083</c:v>
                </c:pt>
                <c:pt idx="14">
                  <c:v>9048849</c:v>
                </c:pt>
                <c:pt idx="15">
                  <c:v>9205768</c:v>
                </c:pt>
                <c:pt idx="16">
                  <c:v>8369971</c:v>
                </c:pt>
                <c:pt idx="17">
                  <c:v>6738197</c:v>
                </c:pt>
                <c:pt idx="18">
                  <c:v>5857198</c:v>
                </c:pt>
                <c:pt idx="19">
                  <c:v>4779485</c:v>
                </c:pt>
                <c:pt idx="20">
                  <c:v>3845354</c:v>
                </c:pt>
                <c:pt idx="21">
                  <c:v>2535325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ABA-47BA-9740-81AE3D86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412751"/>
        <c:axId val="1770450591"/>
      </c:scatterChart>
      <c:valAx>
        <c:axId val="1771412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0450591"/>
        <c:crosses val="autoZero"/>
        <c:crossBetween val="midCat"/>
      </c:valAx>
      <c:valAx>
        <c:axId val="177045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412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00764846058238"/>
          <c:y val="0.8602828854549881"/>
          <c:w val="0.41362312905650633"/>
          <c:h val="0.13841353732390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43219869476318"/>
          <c:y val="5.0925925925925923E-2"/>
          <c:w val="0.79839081974549408"/>
          <c:h val="0.7476383072522053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Sheet1!$A$61</c:f>
              <c:strCache>
                <c:ptCount val="1"/>
                <c:pt idx="0">
                  <c:v>CT geometric volume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Sheet1!$B$57:$W$57</c:f>
              <c:numCache>
                <c:formatCode>0</c:formatCode>
                <c:ptCount val="22"/>
                <c:pt idx="0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Sheet1!$B$58:$W$58</c:f>
              <c:numCache>
                <c:formatCode>0.00</c:formatCode>
                <c:ptCount val="22"/>
                <c:pt idx="0" formatCode="General">
                  <c:v>0.40929078269587499</c:v>
                </c:pt>
                <c:pt idx="1">
                  <c:v>0.43517076714965747</c:v>
                </c:pt>
                <c:pt idx="2">
                  <c:v>0.42323054442941682</c:v>
                </c:pt>
                <c:pt idx="3">
                  <c:v>0.40809034511731351</c:v>
                </c:pt>
                <c:pt idx="4">
                  <c:v>0.64239749924829048</c:v>
                </c:pt>
                <c:pt idx="5">
                  <c:v>1.0506332450545204</c:v>
                </c:pt>
                <c:pt idx="6">
                  <c:v>1.957117828882261</c:v>
                </c:pt>
                <c:pt idx="7">
                  <c:v>2.4848483849084881</c:v>
                </c:pt>
                <c:pt idx="8">
                  <c:v>2.6998003236361909</c:v>
                </c:pt>
                <c:pt idx="9">
                  <c:v>3.0318223819780425</c:v>
                </c:pt>
                <c:pt idx="10">
                  <c:v>2.612229288255866</c:v>
                </c:pt>
                <c:pt idx="11">
                  <c:v>2.3076638465017063</c:v>
                </c:pt>
                <c:pt idx="12">
                  <c:v>2.4972799502382124</c:v>
                </c:pt>
                <c:pt idx="13">
                  <c:v>1.6097221779581556</c:v>
                </c:pt>
                <c:pt idx="14">
                  <c:v>1.29783631757119</c:v>
                </c:pt>
                <c:pt idx="15">
                  <c:v>1.2657403737149353</c:v>
                </c:pt>
                <c:pt idx="16">
                  <c:v>1.1096802491282178</c:v>
                </c:pt>
                <c:pt idx="17">
                  <c:v>0.89916195293644963</c:v>
                </c:pt>
                <c:pt idx="18">
                  <c:v>0.80640875736184259</c:v>
                </c:pt>
                <c:pt idx="19">
                  <c:v>0.68585637697316626</c:v>
                </c:pt>
                <c:pt idx="20">
                  <c:v>0.59948200751375413</c:v>
                </c:pt>
                <c:pt idx="21">
                  <c:v>0.46903657310024832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B2-4F8A-B8F0-F8A0F47F9201}"/>
            </c:ext>
          </c:extLst>
        </c:ser>
        <c:ser>
          <c:idx val="2"/>
          <c:order val="2"/>
          <c:tx>
            <c:v>FET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Sheet1!$C$66:$N$66</c:f>
              <c:numCache>
                <c:formatCode>General</c:formatCode>
                <c:ptCount val="12"/>
                <c:pt idx="0">
                  <c:v>667</c:v>
                </c:pt>
                <c:pt idx="1">
                  <c:v>679</c:v>
                </c:pt>
                <c:pt idx="2">
                  <c:v>705</c:v>
                </c:pt>
                <c:pt idx="3">
                  <c:v>715</c:v>
                </c:pt>
                <c:pt idx="4">
                  <c:v>730</c:v>
                </c:pt>
                <c:pt idx="5">
                  <c:v>760</c:v>
                </c:pt>
                <c:pt idx="6">
                  <c:v>782</c:v>
                </c:pt>
                <c:pt idx="7">
                  <c:v>810</c:v>
                </c:pt>
                <c:pt idx="8">
                  <c:v>834</c:v>
                </c:pt>
                <c:pt idx="9">
                  <c:v>869</c:v>
                </c:pt>
                <c:pt idx="10">
                  <c:v>895</c:v>
                </c:pt>
                <c:pt idx="11">
                  <c:v>930</c:v>
                </c:pt>
              </c:numCache>
            </c:numRef>
          </c:xVal>
          <c:yVal>
            <c:numRef>
              <c:f>Sheet1!$C$67:$N$67</c:f>
              <c:numCache>
                <c:formatCode>0.00</c:formatCode>
                <c:ptCount val="12"/>
                <c:pt idx="0">
                  <c:v>0.5525425566394313</c:v>
                </c:pt>
                <c:pt idx="1">
                  <c:v>0.7162588697177813</c:v>
                </c:pt>
                <c:pt idx="2">
                  <c:v>1.6371631307835</c:v>
                </c:pt>
                <c:pt idx="3">
                  <c:v>2.5457886683683424</c:v>
                </c:pt>
                <c:pt idx="4">
                  <c:v>3.0123801606416398</c:v>
                </c:pt>
                <c:pt idx="5">
                  <c:v>2.8650354788711252</c:v>
                </c:pt>
                <c:pt idx="6">
                  <c:v>1.6453489464374174</c:v>
                </c:pt>
                <c:pt idx="7">
                  <c:v>1.457075186397315</c:v>
                </c:pt>
                <c:pt idx="8">
                  <c:v>1.1214567445866976</c:v>
                </c:pt>
                <c:pt idx="9">
                  <c:v>0.74900213233345125</c:v>
                </c:pt>
                <c:pt idx="10">
                  <c:v>0.51161347836984372</c:v>
                </c:pt>
                <c:pt idx="11">
                  <c:v>0.442034045311545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B6-44A4-90F1-9862EB55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022912"/>
        <c:axId val="164372937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Sheet1!$A$67</c15:sqref>
                        </c15:formulaRef>
                      </c:ext>
                    </c:extLst>
                    <c:strCache>
                      <c:ptCount val="1"/>
                      <c:pt idx="0">
                        <c:v>FET test volume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Sheet1!$C$65:$N$65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637</c:v>
                      </c:pt>
                      <c:pt idx="1">
                        <c:v>649</c:v>
                      </c:pt>
                      <c:pt idx="2">
                        <c:v>675</c:v>
                      </c:pt>
                      <c:pt idx="3">
                        <c:v>685</c:v>
                      </c:pt>
                      <c:pt idx="4">
                        <c:v>700</c:v>
                      </c:pt>
                      <c:pt idx="5">
                        <c:v>730</c:v>
                      </c:pt>
                      <c:pt idx="6">
                        <c:v>752</c:v>
                      </c:pt>
                      <c:pt idx="7">
                        <c:v>780</c:v>
                      </c:pt>
                      <c:pt idx="8">
                        <c:v>804</c:v>
                      </c:pt>
                      <c:pt idx="9">
                        <c:v>839</c:v>
                      </c:pt>
                      <c:pt idx="10">
                        <c:v>865</c:v>
                      </c:pt>
                      <c:pt idx="11">
                        <c:v>900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Sheet1!$C$67:$N$67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0.5525425566394313</c:v>
                      </c:pt>
                      <c:pt idx="1">
                        <c:v>0.7162588697177813</c:v>
                      </c:pt>
                      <c:pt idx="2">
                        <c:v>1.6371631307835</c:v>
                      </c:pt>
                      <c:pt idx="3">
                        <c:v>2.5457886683683424</c:v>
                      </c:pt>
                      <c:pt idx="4">
                        <c:v>3.0123801606416398</c:v>
                      </c:pt>
                      <c:pt idx="5">
                        <c:v>2.8650354788711252</c:v>
                      </c:pt>
                      <c:pt idx="6">
                        <c:v>1.6453489464374174</c:v>
                      </c:pt>
                      <c:pt idx="7">
                        <c:v>1.457075186397315</c:v>
                      </c:pt>
                      <c:pt idx="8">
                        <c:v>1.1214567445866976</c:v>
                      </c:pt>
                      <c:pt idx="9">
                        <c:v>0.74900213233345125</c:v>
                      </c:pt>
                      <c:pt idx="10">
                        <c:v>0.51161347836984372</c:v>
                      </c:pt>
                      <c:pt idx="11">
                        <c:v>0.442034045311545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19B2-4F8A-B8F0-F8A0F47F9201}"/>
                  </c:ext>
                </c:extLst>
              </c15:ser>
            </c15:filteredScatterSeries>
          </c:ext>
        </c:extLst>
      </c:scatterChart>
      <c:valAx>
        <c:axId val="1767022912"/>
        <c:scaling>
          <c:orientation val="minMax"/>
          <c:max val="105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Sheet1!$A$57</c:f>
              <c:strCache>
                <c:ptCount val="1"/>
                <c:pt idx="0">
                  <c:v>Temperature (°C)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729376"/>
        <c:crosses val="autoZero"/>
        <c:crossBetween val="midCat"/>
      </c:valAx>
      <c:valAx>
        <c:axId val="16437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cm</a:t>
                </a:r>
                <a:r>
                  <a:rPr lang="en-US" sz="1600" b="1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02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50711084191399"/>
          <c:y val="7.4101833938177583E-2"/>
          <c:w val="0.27072351928389843"/>
          <c:h val="0.38282749110329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Geometric</a:t>
            </a:r>
            <a:r>
              <a:rPr lang="en-US" baseline="0"/>
              <a:t> and Gas-phase 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Sheet1!$A$45</c:f>
              <c:strCache>
                <c:ptCount val="1"/>
                <c:pt idx="0">
                  <c:v>Bulk geometry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Sheet1!$B$44:$W$44</c:f>
              <c:numCache>
                <c:formatCode>0</c:formatCode>
                <c:ptCount val="22"/>
                <c:pt idx="0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Sheet1!$B$45:$W$45</c:f>
              <c:numCache>
                <c:formatCode>0</c:formatCode>
                <c:ptCount val="22"/>
                <c:pt idx="0">
                  <c:v>409.29078269587501</c:v>
                </c:pt>
                <c:pt idx="1">
                  <c:v>435.17076714965748</c:v>
                </c:pt>
                <c:pt idx="2">
                  <c:v>423.2305444294168</c:v>
                </c:pt>
                <c:pt idx="3">
                  <c:v>408.09034511731352</c:v>
                </c:pt>
                <c:pt idx="4">
                  <c:v>642.3974992482905</c:v>
                </c:pt>
                <c:pt idx="5">
                  <c:v>1050.6332450545203</c:v>
                </c:pt>
                <c:pt idx="6">
                  <c:v>1957.1178288822609</c:v>
                </c:pt>
                <c:pt idx="7">
                  <c:v>2484.8483849084882</c:v>
                </c:pt>
                <c:pt idx="8">
                  <c:v>2699.800323636191</c:v>
                </c:pt>
                <c:pt idx="9">
                  <c:v>3031.8223819780424</c:v>
                </c:pt>
                <c:pt idx="10">
                  <c:v>2612.2292882558659</c:v>
                </c:pt>
                <c:pt idx="11">
                  <c:v>2307.6638465017063</c:v>
                </c:pt>
                <c:pt idx="12">
                  <c:v>2497.2799502382122</c:v>
                </c:pt>
                <c:pt idx="13">
                  <c:v>1609.7221779581557</c:v>
                </c:pt>
                <c:pt idx="14">
                  <c:v>1297.83631757119</c:v>
                </c:pt>
                <c:pt idx="15">
                  <c:v>1265.7403737149352</c:v>
                </c:pt>
                <c:pt idx="16">
                  <c:v>1109.6802491282178</c:v>
                </c:pt>
                <c:pt idx="17">
                  <c:v>899.16195293644967</c:v>
                </c:pt>
                <c:pt idx="18">
                  <c:v>806.40875736184262</c:v>
                </c:pt>
                <c:pt idx="19">
                  <c:v>685.85637697316622</c:v>
                </c:pt>
                <c:pt idx="20">
                  <c:v>599.48200751375418</c:v>
                </c:pt>
                <c:pt idx="21">
                  <c:v>469.03657310024835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60-458F-9167-2D129A677E7F}"/>
            </c:ext>
          </c:extLst>
        </c:ser>
        <c:ser>
          <c:idx val="1"/>
          <c:order val="1"/>
          <c:tx>
            <c:strRef>
              <c:f>Sheet1!$A$46</c:f>
              <c:strCache>
                <c:ptCount val="1"/>
                <c:pt idx="0">
                  <c:v>Gas phase (upper estimate)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Sheet1!$B$44:$W$44</c:f>
              <c:numCache>
                <c:formatCode>0</c:formatCode>
                <c:ptCount val="22"/>
                <c:pt idx="0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Sheet1!$B$46:$W$46</c:f>
              <c:numCache>
                <c:formatCode>0</c:formatCode>
                <c:ptCount val="2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396.73001065241215</c:v>
                </c:pt>
                <c:pt idx="5">
                  <c:v>681.36969554005714</c:v>
                </c:pt>
                <c:pt idx="6">
                  <c:v>1400.8763491809284</c:v>
                </c:pt>
                <c:pt idx="7">
                  <c:v>1952.5800995846139</c:v>
                </c:pt>
                <c:pt idx="8">
                  <c:v>2053.3281760975933</c:v>
                </c:pt>
                <c:pt idx="9">
                  <c:v>2496.1612111224272</c:v>
                </c:pt>
                <c:pt idx="10">
                  <c:v>1984.8210016780881</c:v>
                </c:pt>
                <c:pt idx="11">
                  <c:v>1741.6017089344607</c:v>
                </c:pt>
                <c:pt idx="12">
                  <c:v>1974.1906019002604</c:v>
                </c:pt>
                <c:pt idx="13">
                  <c:v>1166.8705599620491</c:v>
                </c:pt>
                <c:pt idx="14">
                  <c:v>982.97817729691405</c:v>
                </c:pt>
                <c:pt idx="15">
                  <c:v>960.67711849522391</c:v>
                </c:pt>
                <c:pt idx="16">
                  <c:v>791.90275725088156</c:v>
                </c:pt>
                <c:pt idx="17">
                  <c:v>601.61235712819541</c:v>
                </c:pt>
                <c:pt idx="18">
                  <c:v>524.65192181225814</c:v>
                </c:pt>
                <c:pt idx="19">
                  <c:v>445.19533994141085</c:v>
                </c:pt>
                <c:pt idx="20">
                  <c:v>402.60112344533582</c:v>
                </c:pt>
                <c:pt idx="21">
                  <c:v>328.23378691240669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60-458F-9167-2D129A677E7F}"/>
            </c:ext>
          </c:extLst>
        </c:ser>
        <c:ser>
          <c:idx val="2"/>
          <c:order val="2"/>
          <c:tx>
            <c:strRef>
              <c:f>Sheet1!$A$47</c:f>
              <c:strCache>
                <c:ptCount val="1"/>
                <c:pt idx="0">
                  <c:v>Gas phase (lower estimate)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Sheet1!$B$44:$W$44</c:f>
              <c:numCache>
                <c:formatCode>0</c:formatCode>
                <c:ptCount val="22"/>
                <c:pt idx="0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Sheet1!$B$47:$W$47</c:f>
              <c:numCache>
                <c:formatCode>0</c:formatCode>
                <c:ptCount val="2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171.3282477457067</c:v>
                </c:pt>
                <c:pt idx="5">
                  <c:v>405.1114837610109</c:v>
                </c:pt>
                <c:pt idx="6">
                  <c:v>945.75200601430947</c:v>
                </c:pt>
                <c:pt idx="7">
                  <c:v>1394.8050823015888</c:v>
                </c:pt>
                <c:pt idx="8">
                  <c:v>1633.7281137611897</c:v>
                </c:pt>
                <c:pt idx="9">
                  <c:v>1944.7926731856576</c:v>
                </c:pt>
                <c:pt idx="10">
                  <c:v>1436.6692534976657</c:v>
                </c:pt>
                <c:pt idx="11">
                  <c:v>977.02598523052097</c:v>
                </c:pt>
                <c:pt idx="12">
                  <c:v>1315.013011431515</c:v>
                </c:pt>
                <c:pt idx="13">
                  <c:v>531.2784655712934</c:v>
                </c:pt>
                <c:pt idx="14">
                  <c:v>500.45982445772461</c:v>
                </c:pt>
                <c:pt idx="15">
                  <c:v>509.13845918729976</c:v>
                </c:pt>
                <c:pt idx="16">
                  <c:v>462.91348406590117</c:v>
                </c:pt>
                <c:pt idx="17">
                  <c:v>372.66583714476468</c:v>
                </c:pt>
                <c:pt idx="18">
                  <c:v>323.94089932256969</c:v>
                </c:pt>
                <c:pt idx="19">
                  <c:v>264.33640611069183</c:v>
                </c:pt>
                <c:pt idx="20">
                  <c:v>212.67292534308055</c:v>
                </c:pt>
                <c:pt idx="21">
                  <c:v>140.21985607708567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60-458F-9167-2D129A677E7F}"/>
            </c:ext>
          </c:extLst>
        </c:ser>
        <c:ser>
          <c:idx val="3"/>
          <c:order val="3"/>
          <c:tx>
            <c:v>Predicted glass 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Sheet1!$X$44</c:f>
              <c:numCache>
                <c:formatCode>0</c:formatCode>
                <c:ptCount val="1"/>
                <c:pt idx="0">
                  <c:v>735</c:v>
                </c:pt>
              </c:numCache>
            </c:numRef>
          </c:xVal>
          <c:yVal>
            <c:numRef>
              <c:f>Sheet1!$X$48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60-458F-9167-2D129A677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425823"/>
        <c:axId val="1637676863"/>
      </c:scatterChart>
      <c:valAx>
        <c:axId val="1940425823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7676863"/>
        <c:crosses val="autoZero"/>
        <c:crossBetween val="midCat"/>
      </c:valAx>
      <c:valAx>
        <c:axId val="163767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  <a:r>
                  <a:rPr lang="en-US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42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CT Volume vs FET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Sheet1!$A$45</c:f>
              <c:strCache>
                <c:ptCount val="1"/>
                <c:pt idx="0">
                  <c:v>Bulk geometry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Sheet1!$B$44:$W$44</c:f>
              <c:numCache>
                <c:formatCode>0</c:formatCode>
                <c:ptCount val="22"/>
                <c:pt idx="0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Sheet1!$B$45:$W$45</c:f>
              <c:numCache>
                <c:formatCode>0</c:formatCode>
                <c:ptCount val="22"/>
                <c:pt idx="0">
                  <c:v>409.29078269587501</c:v>
                </c:pt>
                <c:pt idx="1">
                  <c:v>435.17076714965748</c:v>
                </c:pt>
                <c:pt idx="2">
                  <c:v>423.2305444294168</c:v>
                </c:pt>
                <c:pt idx="3">
                  <c:v>408.09034511731352</c:v>
                </c:pt>
                <c:pt idx="4">
                  <c:v>642.3974992482905</c:v>
                </c:pt>
                <c:pt idx="5">
                  <c:v>1050.6332450545203</c:v>
                </c:pt>
                <c:pt idx="6">
                  <c:v>1957.1178288822609</c:v>
                </c:pt>
                <c:pt idx="7">
                  <c:v>2484.8483849084882</c:v>
                </c:pt>
                <c:pt idx="8">
                  <c:v>2699.800323636191</c:v>
                </c:pt>
                <c:pt idx="9">
                  <c:v>3031.8223819780424</c:v>
                </c:pt>
                <c:pt idx="10">
                  <c:v>2612.2292882558659</c:v>
                </c:pt>
                <c:pt idx="11">
                  <c:v>2307.6638465017063</c:v>
                </c:pt>
                <c:pt idx="12">
                  <c:v>2497.2799502382122</c:v>
                </c:pt>
                <c:pt idx="13">
                  <c:v>1609.7221779581557</c:v>
                </c:pt>
                <c:pt idx="14">
                  <c:v>1297.83631757119</c:v>
                </c:pt>
                <c:pt idx="15">
                  <c:v>1265.7403737149352</c:v>
                </c:pt>
                <c:pt idx="16">
                  <c:v>1109.6802491282178</c:v>
                </c:pt>
                <c:pt idx="17">
                  <c:v>899.16195293644967</c:v>
                </c:pt>
                <c:pt idx="18">
                  <c:v>806.40875736184262</c:v>
                </c:pt>
                <c:pt idx="19">
                  <c:v>685.85637697316622</c:v>
                </c:pt>
                <c:pt idx="20">
                  <c:v>599.48200751375418</c:v>
                </c:pt>
                <c:pt idx="21">
                  <c:v>469.03657310024835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05-459E-971D-C2F5BE52E611}"/>
            </c:ext>
          </c:extLst>
        </c:ser>
        <c:ser>
          <c:idx val="1"/>
          <c:order val="1"/>
          <c:tx>
            <c:v>Jin et al. 2018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Sheet1!$D$29:$O$29</c:f>
              <c:numCache>
                <c:formatCode>General</c:formatCode>
                <c:ptCount val="12"/>
                <c:pt idx="0">
                  <c:v>637</c:v>
                </c:pt>
                <c:pt idx="1">
                  <c:v>649</c:v>
                </c:pt>
                <c:pt idx="2">
                  <c:v>675</c:v>
                </c:pt>
                <c:pt idx="3">
                  <c:v>685</c:v>
                </c:pt>
                <c:pt idx="4">
                  <c:v>700</c:v>
                </c:pt>
                <c:pt idx="5">
                  <c:v>730</c:v>
                </c:pt>
                <c:pt idx="6">
                  <c:v>752</c:v>
                </c:pt>
                <c:pt idx="7">
                  <c:v>780</c:v>
                </c:pt>
                <c:pt idx="8">
                  <c:v>804</c:v>
                </c:pt>
                <c:pt idx="9">
                  <c:v>839</c:v>
                </c:pt>
                <c:pt idx="10">
                  <c:v>865</c:v>
                </c:pt>
                <c:pt idx="11">
                  <c:v>900</c:v>
                </c:pt>
              </c:numCache>
            </c:numRef>
          </c:xVal>
          <c:yVal>
            <c:numRef>
              <c:f>Sheet1!$D$32:$O$32</c:f>
              <c:numCache>
                <c:formatCode>0.00E+00</c:formatCode>
                <c:ptCount val="12"/>
                <c:pt idx="0">
                  <c:v>552.54255663943127</c:v>
                </c:pt>
                <c:pt idx="1">
                  <c:v>716.25886971778129</c:v>
                </c:pt>
                <c:pt idx="2">
                  <c:v>1637.1631307835</c:v>
                </c:pt>
                <c:pt idx="3">
                  <c:v>2545.7886683683423</c:v>
                </c:pt>
                <c:pt idx="4">
                  <c:v>3012.38016064164</c:v>
                </c:pt>
                <c:pt idx="5">
                  <c:v>2865.0354788711252</c:v>
                </c:pt>
                <c:pt idx="6">
                  <c:v>1645.3489464374175</c:v>
                </c:pt>
                <c:pt idx="7">
                  <c:v>1457.0751863973151</c:v>
                </c:pt>
                <c:pt idx="8">
                  <c:v>1121.4567445866976</c:v>
                </c:pt>
                <c:pt idx="9">
                  <c:v>749.0021323334513</c:v>
                </c:pt>
                <c:pt idx="10">
                  <c:v>511.61347836984373</c:v>
                </c:pt>
                <c:pt idx="11">
                  <c:v>442.03404531154501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E05-459E-971D-C2F5BE52E611}"/>
            </c:ext>
          </c:extLst>
        </c:ser>
        <c:ser>
          <c:idx val="3"/>
          <c:order val="2"/>
          <c:tx>
            <c:v>Predicted glass volume</c:v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Sheet1!$X$44</c:f>
              <c:numCache>
                <c:formatCode>0</c:formatCode>
                <c:ptCount val="1"/>
                <c:pt idx="0">
                  <c:v>735</c:v>
                </c:pt>
              </c:numCache>
            </c:numRef>
          </c:xVal>
          <c:yVal>
            <c:numRef>
              <c:f>Sheet1!$X$48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05-459E-971D-C2F5BE52E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425823"/>
        <c:axId val="1637676863"/>
      </c:scatterChart>
      <c:valAx>
        <c:axId val="1940425823"/>
        <c:scaling>
          <c:orientation val="minMax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7676863"/>
        <c:crosses val="autoZero"/>
        <c:crossBetween val="midCat"/>
      </c:valAx>
      <c:valAx>
        <c:axId val="163767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  <a:r>
                  <a:rPr lang="en-US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42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Geometric</a:t>
            </a:r>
            <a:r>
              <a:rPr lang="en-US" baseline="0"/>
              <a:t> Volume minus Porosity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Sheet1!$A$45</c:f>
              <c:strCache>
                <c:ptCount val="1"/>
                <c:pt idx="0">
                  <c:v>Bulk geometry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Sheet1!$B$44:$W$44</c:f>
              <c:numCache>
                <c:formatCode>0</c:formatCode>
                <c:ptCount val="22"/>
                <c:pt idx="0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Sheet1!$B$45:$W$45</c:f>
              <c:numCache>
                <c:formatCode>0</c:formatCode>
                <c:ptCount val="22"/>
                <c:pt idx="0">
                  <c:v>409.29078269587501</c:v>
                </c:pt>
                <c:pt idx="1">
                  <c:v>435.17076714965748</c:v>
                </c:pt>
                <c:pt idx="2">
                  <c:v>423.2305444294168</c:v>
                </c:pt>
                <c:pt idx="3">
                  <c:v>408.09034511731352</c:v>
                </c:pt>
                <c:pt idx="4">
                  <c:v>642.3974992482905</c:v>
                </c:pt>
                <c:pt idx="5">
                  <c:v>1050.6332450545203</c:v>
                </c:pt>
                <c:pt idx="6">
                  <c:v>1957.1178288822609</c:v>
                </c:pt>
                <c:pt idx="7">
                  <c:v>2484.8483849084882</c:v>
                </c:pt>
                <c:pt idx="8">
                  <c:v>2699.800323636191</c:v>
                </c:pt>
                <c:pt idx="9">
                  <c:v>3031.8223819780424</c:v>
                </c:pt>
                <c:pt idx="10">
                  <c:v>2612.2292882558659</c:v>
                </c:pt>
                <c:pt idx="11">
                  <c:v>2307.6638465017063</c:v>
                </c:pt>
                <c:pt idx="12">
                  <c:v>2497.2799502382122</c:v>
                </c:pt>
                <c:pt idx="13">
                  <c:v>1609.7221779581557</c:v>
                </c:pt>
                <c:pt idx="14">
                  <c:v>1297.83631757119</c:v>
                </c:pt>
                <c:pt idx="15">
                  <c:v>1265.7403737149352</c:v>
                </c:pt>
                <c:pt idx="16">
                  <c:v>1109.6802491282178</c:v>
                </c:pt>
                <c:pt idx="17">
                  <c:v>899.16195293644967</c:v>
                </c:pt>
                <c:pt idx="18">
                  <c:v>806.40875736184262</c:v>
                </c:pt>
                <c:pt idx="19">
                  <c:v>685.85637697316622</c:v>
                </c:pt>
                <c:pt idx="20">
                  <c:v>599.48200751375418</c:v>
                </c:pt>
                <c:pt idx="21">
                  <c:v>469.03657310024835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FC-4BE4-ABAF-3DF050F0B5DF}"/>
            </c:ext>
          </c:extLst>
        </c:ser>
        <c:ser>
          <c:idx val="3"/>
          <c:order val="1"/>
          <c:tx>
            <c:v>Predicted glass volume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Sheet1!$X$44</c:f>
              <c:numCache>
                <c:formatCode>0</c:formatCode>
                <c:ptCount val="1"/>
                <c:pt idx="0">
                  <c:v>735</c:v>
                </c:pt>
              </c:numCache>
            </c:numRef>
          </c:xVal>
          <c:yVal>
            <c:numRef>
              <c:f>Sheet1!$X$48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FC-4BE4-ABAF-3DF050F0B5DF}"/>
            </c:ext>
          </c:extLst>
        </c:ser>
        <c:ser>
          <c:idx val="4"/>
          <c:order val="2"/>
          <c:tx>
            <c:strRef>
              <c:f>Sheet1!$A$49</c:f>
              <c:strCache>
                <c:ptCount val="1"/>
                <c:pt idx="0">
                  <c:v>Geom - high est.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Sheet1!$C$44:$W$44</c:f>
              <c:numCache>
                <c:formatCode>0</c:formatCode>
                <c:ptCount val="21"/>
                <c:pt idx="0">
                  <c:v>474.99700000000001</c:v>
                </c:pt>
                <c:pt idx="1">
                  <c:v>537.72699999999998</c:v>
                </c:pt>
                <c:pt idx="2">
                  <c:v>621.36699999999996</c:v>
                </c:pt>
                <c:pt idx="3">
                  <c:v>679.91499999999996</c:v>
                </c:pt>
                <c:pt idx="4">
                  <c:v>692.46100000000001</c:v>
                </c:pt>
                <c:pt idx="5">
                  <c:v>705.00699999999995</c:v>
                </c:pt>
                <c:pt idx="6">
                  <c:v>713.37099999999998</c:v>
                </c:pt>
                <c:pt idx="7">
                  <c:v>725.91700000000003</c:v>
                </c:pt>
                <c:pt idx="8">
                  <c:v>734.28099999999995</c:v>
                </c:pt>
                <c:pt idx="9">
                  <c:v>746.827</c:v>
                </c:pt>
                <c:pt idx="10">
                  <c:v>788.64699999999993</c:v>
                </c:pt>
                <c:pt idx="11">
                  <c:v>805.375</c:v>
                </c:pt>
                <c:pt idx="12">
                  <c:v>813.73900000000003</c:v>
                </c:pt>
                <c:pt idx="13">
                  <c:v>838.83100000000002</c:v>
                </c:pt>
                <c:pt idx="14">
                  <c:v>851.37699999999995</c:v>
                </c:pt>
                <c:pt idx="15">
                  <c:v>859.74099999999999</c:v>
                </c:pt>
                <c:pt idx="16">
                  <c:v>872.28700000000003</c:v>
                </c:pt>
                <c:pt idx="17">
                  <c:v>889.01499999999999</c:v>
                </c:pt>
                <c:pt idx="18">
                  <c:v>901.56100000000004</c:v>
                </c:pt>
                <c:pt idx="19">
                  <c:v>914.10699999999997</c:v>
                </c:pt>
                <c:pt idx="20">
                  <c:v>926.65300000000002</c:v>
                </c:pt>
              </c:numCache>
            </c:numRef>
          </c:xVal>
          <c:yVal>
            <c:numRef>
              <c:f>Sheet1!$C$49:$W$49</c:f>
              <c:numCache>
                <c:formatCode>_(* #,##0_);_(* \(#,##0\);_(* "-"??_);_(@_)</c:formatCode>
                <c:ptCount val="21"/>
                <c:pt idx="0">
                  <c:v>435.17076714965748</c:v>
                </c:pt>
                <c:pt idx="1">
                  <c:v>423.2305444294168</c:v>
                </c:pt>
                <c:pt idx="2">
                  <c:v>408.09034511731352</c:v>
                </c:pt>
                <c:pt idx="3">
                  <c:v>245.66748859587835</c:v>
                </c:pt>
                <c:pt idx="4">
                  <c:v>369.26354951446319</c:v>
                </c:pt>
                <c:pt idx="5">
                  <c:v>556.24147970133254</c:v>
                </c:pt>
                <c:pt idx="6">
                  <c:v>532.26828532387435</c:v>
                </c:pt>
                <c:pt idx="7">
                  <c:v>646.47214753859771</c:v>
                </c:pt>
                <c:pt idx="8">
                  <c:v>535.66117085561518</c:v>
                </c:pt>
                <c:pt idx="9">
                  <c:v>627.40828657777774</c:v>
                </c:pt>
                <c:pt idx="10">
                  <c:v>566.0621375672456</c:v>
                </c:pt>
                <c:pt idx="11">
                  <c:v>523.08934833795183</c:v>
                </c:pt>
                <c:pt idx="12">
                  <c:v>442.8516179961066</c:v>
                </c:pt>
                <c:pt idx="13">
                  <c:v>314.85814027427591</c:v>
                </c:pt>
                <c:pt idx="14">
                  <c:v>305.06325521971132</c:v>
                </c:pt>
                <c:pt idx="15">
                  <c:v>317.77749187733627</c:v>
                </c:pt>
                <c:pt idx="16">
                  <c:v>297.54959580825425</c:v>
                </c:pt>
                <c:pt idx="17">
                  <c:v>281.75683554958448</c:v>
                </c:pt>
                <c:pt idx="18">
                  <c:v>240.66103703175537</c:v>
                </c:pt>
                <c:pt idx="19">
                  <c:v>196.88088406841837</c:v>
                </c:pt>
                <c:pt idx="20">
                  <c:v>140.80278618784166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FC-4BE4-ABAF-3DF050F0B5DF}"/>
            </c:ext>
          </c:extLst>
        </c:ser>
        <c:ser>
          <c:idx val="5"/>
          <c:order val="3"/>
          <c:tx>
            <c:strRef>
              <c:f>Sheet1!$A$50</c:f>
              <c:strCache>
                <c:ptCount val="1"/>
                <c:pt idx="0">
                  <c:v>Geom - low est.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Sheet1!$C$44:$W$44</c:f>
              <c:numCache>
                <c:formatCode>0</c:formatCode>
                <c:ptCount val="21"/>
                <c:pt idx="0">
                  <c:v>474.99700000000001</c:v>
                </c:pt>
                <c:pt idx="1">
                  <c:v>537.72699999999998</c:v>
                </c:pt>
                <c:pt idx="2">
                  <c:v>621.36699999999996</c:v>
                </c:pt>
                <c:pt idx="3">
                  <c:v>679.91499999999996</c:v>
                </c:pt>
                <c:pt idx="4">
                  <c:v>692.46100000000001</c:v>
                </c:pt>
                <c:pt idx="5">
                  <c:v>705.00699999999995</c:v>
                </c:pt>
                <c:pt idx="6">
                  <c:v>713.37099999999998</c:v>
                </c:pt>
                <c:pt idx="7">
                  <c:v>725.91700000000003</c:v>
                </c:pt>
                <c:pt idx="8">
                  <c:v>734.28099999999995</c:v>
                </c:pt>
                <c:pt idx="9">
                  <c:v>746.827</c:v>
                </c:pt>
                <c:pt idx="10">
                  <c:v>788.64699999999993</c:v>
                </c:pt>
                <c:pt idx="11">
                  <c:v>805.375</c:v>
                </c:pt>
                <c:pt idx="12">
                  <c:v>813.73900000000003</c:v>
                </c:pt>
                <c:pt idx="13">
                  <c:v>838.83100000000002</c:v>
                </c:pt>
                <c:pt idx="14">
                  <c:v>851.37699999999995</c:v>
                </c:pt>
                <c:pt idx="15">
                  <c:v>859.74099999999999</c:v>
                </c:pt>
                <c:pt idx="16">
                  <c:v>872.28700000000003</c:v>
                </c:pt>
                <c:pt idx="17">
                  <c:v>889.01499999999999</c:v>
                </c:pt>
                <c:pt idx="18">
                  <c:v>901.56100000000004</c:v>
                </c:pt>
                <c:pt idx="19">
                  <c:v>914.10699999999997</c:v>
                </c:pt>
                <c:pt idx="20">
                  <c:v>926.65300000000002</c:v>
                </c:pt>
              </c:numCache>
            </c:numRef>
          </c:xVal>
          <c:yVal>
            <c:numRef>
              <c:f>Sheet1!$C$50:$W$50</c:f>
              <c:numCache>
                <c:formatCode>_(* #,##0_);_(* \(#,##0\);_(* "-"??_);_(@_)</c:formatCode>
                <c:ptCount val="21"/>
                <c:pt idx="0">
                  <c:v>435.17076714965748</c:v>
                </c:pt>
                <c:pt idx="1">
                  <c:v>423.2305444294168</c:v>
                </c:pt>
                <c:pt idx="2">
                  <c:v>408.09034511731352</c:v>
                </c:pt>
                <c:pt idx="3">
                  <c:v>471.06925150258382</c:v>
                </c:pt>
                <c:pt idx="4">
                  <c:v>645.52176129350937</c:v>
                </c:pt>
                <c:pt idx="5">
                  <c:v>1011.3658228679515</c:v>
                </c:pt>
                <c:pt idx="6">
                  <c:v>1090.0433026068995</c:v>
                </c:pt>
                <c:pt idx="7">
                  <c:v>1066.0722098750014</c:v>
                </c:pt>
                <c:pt idx="8">
                  <c:v>1087.0297087923848</c:v>
                </c:pt>
                <c:pt idx="9">
                  <c:v>1175.5600347582001</c:v>
                </c:pt>
                <c:pt idx="10">
                  <c:v>1330.6378612711853</c:v>
                </c:pt>
                <c:pt idx="11">
                  <c:v>1182.2669388066972</c:v>
                </c:pt>
                <c:pt idx="12">
                  <c:v>1078.4437123868624</c:v>
                </c:pt>
                <c:pt idx="13">
                  <c:v>797.37649311346536</c:v>
                </c:pt>
                <c:pt idx="14">
                  <c:v>756.60191452763547</c:v>
                </c:pt>
                <c:pt idx="15">
                  <c:v>646.76676506231661</c:v>
                </c:pt>
                <c:pt idx="16">
                  <c:v>526.49611579168504</c:v>
                </c:pt>
                <c:pt idx="17">
                  <c:v>482.46785803927293</c:v>
                </c:pt>
                <c:pt idx="18">
                  <c:v>421.51997086247439</c:v>
                </c:pt>
                <c:pt idx="19">
                  <c:v>386.80908217067361</c:v>
                </c:pt>
                <c:pt idx="20">
                  <c:v>328.81671702316271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FC-4BE4-ABAF-3DF050F0B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425823"/>
        <c:axId val="1637676863"/>
      </c:scatterChart>
      <c:valAx>
        <c:axId val="1940425823"/>
        <c:scaling>
          <c:orientation val="minMax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7676863"/>
        <c:crosses val="autoZero"/>
        <c:crossBetween val="midCat"/>
      </c:valAx>
      <c:valAx>
        <c:axId val="163767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  <a:r>
                  <a:rPr lang="en-US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42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8615162175166"/>
          <c:y val="5.0925925925925923E-2"/>
          <c:w val="0.77563686681850563"/>
          <c:h val="0.7476383072522053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Sheet1!$A$58</c:f>
              <c:strCache>
                <c:ptCount val="1"/>
                <c:pt idx="0">
                  <c:v>Geometric volume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Sheet1!$B$57:$W$57</c:f>
              <c:numCache>
                <c:formatCode>0</c:formatCode>
                <c:ptCount val="22"/>
                <c:pt idx="0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  <c:extLst xmlns:c15="http://schemas.microsoft.com/office/drawing/2012/chart"/>
            </c:numRef>
          </c:xVal>
          <c:yVal>
            <c:numRef>
              <c:f>Sheet1!$B$58:$W$58</c:f>
              <c:numCache>
                <c:formatCode>0.00</c:formatCode>
                <c:ptCount val="22"/>
                <c:pt idx="0" formatCode="General">
                  <c:v>0.40929078269587499</c:v>
                </c:pt>
                <c:pt idx="1">
                  <c:v>0.43517076714965747</c:v>
                </c:pt>
                <c:pt idx="2">
                  <c:v>0.42323054442941682</c:v>
                </c:pt>
                <c:pt idx="3">
                  <c:v>0.40809034511731351</c:v>
                </c:pt>
                <c:pt idx="4">
                  <c:v>0.64239749924829048</c:v>
                </c:pt>
                <c:pt idx="5">
                  <c:v>1.0506332450545204</c:v>
                </c:pt>
                <c:pt idx="6">
                  <c:v>1.957117828882261</c:v>
                </c:pt>
                <c:pt idx="7">
                  <c:v>2.4848483849084881</c:v>
                </c:pt>
                <c:pt idx="8">
                  <c:v>2.6998003236361909</c:v>
                </c:pt>
                <c:pt idx="9">
                  <c:v>3.0318223819780425</c:v>
                </c:pt>
                <c:pt idx="10">
                  <c:v>2.612229288255866</c:v>
                </c:pt>
                <c:pt idx="11">
                  <c:v>2.3076638465017063</c:v>
                </c:pt>
                <c:pt idx="12">
                  <c:v>2.4972799502382124</c:v>
                </c:pt>
                <c:pt idx="13">
                  <c:v>1.6097221779581556</c:v>
                </c:pt>
                <c:pt idx="14">
                  <c:v>1.29783631757119</c:v>
                </c:pt>
                <c:pt idx="15">
                  <c:v>1.2657403737149353</c:v>
                </c:pt>
                <c:pt idx="16">
                  <c:v>1.1096802491282178</c:v>
                </c:pt>
                <c:pt idx="17">
                  <c:v>0.89916195293644963</c:v>
                </c:pt>
                <c:pt idx="18">
                  <c:v>0.80640875736184259</c:v>
                </c:pt>
                <c:pt idx="19">
                  <c:v>0.68585637697316626</c:v>
                </c:pt>
                <c:pt idx="20">
                  <c:v>0.59948200751375413</c:v>
                </c:pt>
                <c:pt idx="21">
                  <c:v>0.46903657310024832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E4D-4D1D-B09A-36B88328D80B}"/>
            </c:ext>
          </c:extLst>
        </c:ser>
        <c:ser>
          <c:idx val="2"/>
          <c:order val="1"/>
          <c:tx>
            <c:strRef>
              <c:f>Sheet1!$A$60</c:f>
              <c:strCache>
                <c:ptCount val="1"/>
                <c:pt idx="0">
                  <c:v>Gas phase (lower estimate)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Sheet1!$F$57:$W$57</c:f>
              <c:numCache>
                <c:formatCode>0</c:formatCode>
                <c:ptCount val="18"/>
                <c:pt idx="0">
                  <c:v>679.91499999999996</c:v>
                </c:pt>
                <c:pt idx="1">
                  <c:v>692.46100000000001</c:v>
                </c:pt>
                <c:pt idx="2">
                  <c:v>705.00699999999995</c:v>
                </c:pt>
                <c:pt idx="3">
                  <c:v>713.37099999999998</c:v>
                </c:pt>
                <c:pt idx="4">
                  <c:v>725.91700000000003</c:v>
                </c:pt>
                <c:pt idx="5">
                  <c:v>734.28099999999995</c:v>
                </c:pt>
                <c:pt idx="6">
                  <c:v>746.827</c:v>
                </c:pt>
                <c:pt idx="7">
                  <c:v>788.64699999999993</c:v>
                </c:pt>
                <c:pt idx="8">
                  <c:v>805.375</c:v>
                </c:pt>
                <c:pt idx="9">
                  <c:v>813.73900000000003</c:v>
                </c:pt>
                <c:pt idx="10">
                  <c:v>838.83100000000002</c:v>
                </c:pt>
                <c:pt idx="11">
                  <c:v>851.37699999999995</c:v>
                </c:pt>
                <c:pt idx="12">
                  <c:v>859.74099999999999</c:v>
                </c:pt>
                <c:pt idx="13">
                  <c:v>872.28700000000003</c:v>
                </c:pt>
                <c:pt idx="14">
                  <c:v>889.01499999999999</c:v>
                </c:pt>
                <c:pt idx="15">
                  <c:v>901.56100000000004</c:v>
                </c:pt>
                <c:pt idx="16">
                  <c:v>914.10699999999997</c:v>
                </c:pt>
                <c:pt idx="17">
                  <c:v>926.65300000000002</c:v>
                </c:pt>
              </c:numCache>
            </c:numRef>
          </c:xVal>
          <c:yVal>
            <c:numRef>
              <c:f>Sheet1!$F$60:$W$60</c:f>
              <c:numCache>
                <c:formatCode>0.00</c:formatCode>
                <c:ptCount val="18"/>
                <c:pt idx="0">
                  <c:v>0.17132824774570671</c:v>
                </c:pt>
                <c:pt idx="1">
                  <c:v>0.40511148376101092</c:v>
                </c:pt>
                <c:pt idx="2">
                  <c:v>0.94575200601430942</c:v>
                </c:pt>
                <c:pt idx="3">
                  <c:v>1.3948050823015887</c:v>
                </c:pt>
                <c:pt idx="4">
                  <c:v>1.6337281137611896</c:v>
                </c:pt>
                <c:pt idx="5">
                  <c:v>1.9447926731856575</c:v>
                </c:pt>
                <c:pt idx="6">
                  <c:v>1.4366692534976657</c:v>
                </c:pt>
                <c:pt idx="7">
                  <c:v>0.97702598523052098</c:v>
                </c:pt>
                <c:pt idx="8">
                  <c:v>1.3150130114315151</c:v>
                </c:pt>
                <c:pt idx="9">
                  <c:v>0.53127846557129343</c:v>
                </c:pt>
                <c:pt idx="10">
                  <c:v>0.50045982445772463</c:v>
                </c:pt>
                <c:pt idx="11">
                  <c:v>0.50913845918729972</c:v>
                </c:pt>
                <c:pt idx="12">
                  <c:v>0.46291348406590116</c:v>
                </c:pt>
                <c:pt idx="13">
                  <c:v>0.3726658371447647</c:v>
                </c:pt>
                <c:pt idx="14">
                  <c:v>0.3239408993225697</c:v>
                </c:pt>
                <c:pt idx="15">
                  <c:v>0.26433640611069181</c:v>
                </c:pt>
                <c:pt idx="16">
                  <c:v>0.21267292534308055</c:v>
                </c:pt>
                <c:pt idx="17">
                  <c:v>0.14021985607708568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4D-4D1D-B09A-36B88328D80B}"/>
            </c:ext>
          </c:extLst>
        </c:ser>
        <c:ser>
          <c:idx val="1"/>
          <c:order val="2"/>
          <c:tx>
            <c:strRef>
              <c:f>Sheet1!$A$59</c:f>
              <c:strCache>
                <c:ptCount val="1"/>
                <c:pt idx="0">
                  <c:v>Gas phase (upper estimate)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Sheet1!$F$57:$W$57</c:f>
              <c:numCache>
                <c:formatCode>0</c:formatCode>
                <c:ptCount val="18"/>
                <c:pt idx="0">
                  <c:v>679.91499999999996</c:v>
                </c:pt>
                <c:pt idx="1">
                  <c:v>692.46100000000001</c:v>
                </c:pt>
                <c:pt idx="2">
                  <c:v>705.00699999999995</c:v>
                </c:pt>
                <c:pt idx="3">
                  <c:v>713.37099999999998</c:v>
                </c:pt>
                <c:pt idx="4">
                  <c:v>725.91700000000003</c:v>
                </c:pt>
                <c:pt idx="5">
                  <c:v>734.28099999999995</c:v>
                </c:pt>
                <c:pt idx="6">
                  <c:v>746.827</c:v>
                </c:pt>
                <c:pt idx="7">
                  <c:v>788.64699999999993</c:v>
                </c:pt>
                <c:pt idx="8">
                  <c:v>805.375</c:v>
                </c:pt>
                <c:pt idx="9">
                  <c:v>813.73900000000003</c:v>
                </c:pt>
                <c:pt idx="10">
                  <c:v>838.83100000000002</c:v>
                </c:pt>
                <c:pt idx="11">
                  <c:v>851.37699999999995</c:v>
                </c:pt>
                <c:pt idx="12">
                  <c:v>859.74099999999999</c:v>
                </c:pt>
                <c:pt idx="13">
                  <c:v>872.28700000000003</c:v>
                </c:pt>
                <c:pt idx="14">
                  <c:v>889.01499999999999</c:v>
                </c:pt>
                <c:pt idx="15">
                  <c:v>901.56100000000004</c:v>
                </c:pt>
                <c:pt idx="16">
                  <c:v>914.10699999999997</c:v>
                </c:pt>
                <c:pt idx="17">
                  <c:v>926.65300000000002</c:v>
                </c:pt>
              </c:numCache>
            </c:numRef>
          </c:xVal>
          <c:yVal>
            <c:numRef>
              <c:f>Sheet1!$F$59:$W$59</c:f>
              <c:numCache>
                <c:formatCode>0.00</c:formatCode>
                <c:ptCount val="18"/>
                <c:pt idx="0">
                  <c:v>0.39673001065241215</c:v>
                </c:pt>
                <c:pt idx="1">
                  <c:v>0.68136969554005711</c:v>
                </c:pt>
                <c:pt idx="2">
                  <c:v>1.4008763491809284</c:v>
                </c:pt>
                <c:pt idx="3">
                  <c:v>1.9525800995846139</c:v>
                </c:pt>
                <c:pt idx="4">
                  <c:v>2.0533281760975934</c:v>
                </c:pt>
                <c:pt idx="5">
                  <c:v>2.4961612111224274</c:v>
                </c:pt>
                <c:pt idx="6">
                  <c:v>1.9848210016780881</c:v>
                </c:pt>
                <c:pt idx="7">
                  <c:v>1.7416017089344606</c:v>
                </c:pt>
                <c:pt idx="8">
                  <c:v>1.9741906019002604</c:v>
                </c:pt>
                <c:pt idx="9">
                  <c:v>1.166870559962049</c:v>
                </c:pt>
                <c:pt idx="10">
                  <c:v>0.98297817729691406</c:v>
                </c:pt>
                <c:pt idx="11">
                  <c:v>0.96067711849522386</c:v>
                </c:pt>
                <c:pt idx="12">
                  <c:v>0.79190275725088155</c:v>
                </c:pt>
                <c:pt idx="13">
                  <c:v>0.60161235712819539</c:v>
                </c:pt>
                <c:pt idx="14">
                  <c:v>0.52465192181225817</c:v>
                </c:pt>
                <c:pt idx="15">
                  <c:v>0.44519533994141086</c:v>
                </c:pt>
                <c:pt idx="16">
                  <c:v>0.40260112344533583</c:v>
                </c:pt>
                <c:pt idx="17">
                  <c:v>0.32823378691240668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60-45D8-ADDC-BEDAC33E0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022912"/>
        <c:axId val="1643729376"/>
        <c:extLst/>
      </c:scatterChart>
      <c:valAx>
        <c:axId val="1767022912"/>
        <c:scaling>
          <c:orientation val="minMax"/>
          <c:max val="1050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Sheet1!$A$57</c:f>
              <c:strCache>
                <c:ptCount val="1"/>
                <c:pt idx="0">
                  <c:v>Temperature (°C)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729376"/>
        <c:crosses val="autoZero"/>
        <c:crossBetween val="midCat"/>
      </c:valAx>
      <c:valAx>
        <c:axId val="16437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cm</a:t>
                </a:r>
                <a:r>
                  <a:rPr lang="en-US" sz="1600" b="1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02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612438668342326"/>
          <c:y val="2.7418232066144981E-3"/>
          <c:w val="0.15742634098877295"/>
          <c:h val="9.96361487069906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17196024522767"/>
          <c:y val="5.0925925925925923E-2"/>
          <c:w val="0.7503729198870972"/>
          <c:h val="0.74763830725220537"/>
        </c:manualLayout>
      </c:layout>
      <c:scatterChart>
        <c:scatterStyle val="lineMarker"/>
        <c:varyColors val="0"/>
        <c:ser>
          <c:idx val="2"/>
          <c:order val="0"/>
          <c:tx>
            <c:strRef>
              <c:f>Sheet1!$A$62</c:f>
              <c:strCache>
                <c:ptCount val="1"/>
                <c:pt idx="0">
                  <c:v>Condensed phase (from high porosity)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Sheet1!$C$57:$W$57</c:f>
              <c:numCache>
                <c:formatCode>0</c:formatCode>
                <c:ptCount val="21"/>
                <c:pt idx="0">
                  <c:v>474.99700000000001</c:v>
                </c:pt>
                <c:pt idx="1">
                  <c:v>537.72699999999998</c:v>
                </c:pt>
                <c:pt idx="2">
                  <c:v>621.36699999999996</c:v>
                </c:pt>
                <c:pt idx="3">
                  <c:v>679.91499999999996</c:v>
                </c:pt>
                <c:pt idx="4">
                  <c:v>692.46100000000001</c:v>
                </c:pt>
                <c:pt idx="5">
                  <c:v>705.00699999999995</c:v>
                </c:pt>
                <c:pt idx="6">
                  <c:v>713.37099999999998</c:v>
                </c:pt>
                <c:pt idx="7">
                  <c:v>725.91700000000003</c:v>
                </c:pt>
                <c:pt idx="8">
                  <c:v>734.28099999999995</c:v>
                </c:pt>
                <c:pt idx="9">
                  <c:v>746.827</c:v>
                </c:pt>
                <c:pt idx="10">
                  <c:v>788.64699999999993</c:v>
                </c:pt>
                <c:pt idx="11">
                  <c:v>805.375</c:v>
                </c:pt>
                <c:pt idx="12">
                  <c:v>813.73900000000003</c:v>
                </c:pt>
                <c:pt idx="13">
                  <c:v>838.83100000000002</c:v>
                </c:pt>
                <c:pt idx="14">
                  <c:v>851.37699999999995</c:v>
                </c:pt>
                <c:pt idx="15">
                  <c:v>859.74099999999999</c:v>
                </c:pt>
                <c:pt idx="16">
                  <c:v>872.28700000000003</c:v>
                </c:pt>
                <c:pt idx="17">
                  <c:v>889.01499999999999</c:v>
                </c:pt>
                <c:pt idx="18">
                  <c:v>901.56100000000004</c:v>
                </c:pt>
                <c:pt idx="19">
                  <c:v>914.10699999999997</c:v>
                </c:pt>
                <c:pt idx="20">
                  <c:v>926.65300000000002</c:v>
                </c:pt>
              </c:numCache>
            </c:numRef>
          </c:xVal>
          <c:yVal>
            <c:numRef>
              <c:f>Sheet1!$C$62:$W$62</c:f>
              <c:numCache>
                <c:formatCode>0.00</c:formatCode>
                <c:ptCount val="21"/>
                <c:pt idx="0">
                  <c:v>0.43517076714965747</c:v>
                </c:pt>
                <c:pt idx="1">
                  <c:v>0.42323054442941682</c:v>
                </c:pt>
                <c:pt idx="2">
                  <c:v>0.40809034511731351</c:v>
                </c:pt>
                <c:pt idx="3">
                  <c:v>0.24566748859587836</c:v>
                </c:pt>
                <c:pt idx="4">
                  <c:v>0.36926354951446322</c:v>
                </c:pt>
                <c:pt idx="5">
                  <c:v>0.55624147970133253</c:v>
                </c:pt>
                <c:pt idx="6">
                  <c:v>0.53226828532387438</c:v>
                </c:pt>
                <c:pt idx="7">
                  <c:v>0.64647214753859772</c:v>
                </c:pt>
                <c:pt idx="8">
                  <c:v>0.53566117085561515</c:v>
                </c:pt>
                <c:pt idx="9">
                  <c:v>0.6274082865777777</c:v>
                </c:pt>
                <c:pt idx="10">
                  <c:v>0.56606213756724555</c:v>
                </c:pt>
                <c:pt idx="11">
                  <c:v>0.52308934833795184</c:v>
                </c:pt>
                <c:pt idx="12">
                  <c:v>0.44285161799610662</c:v>
                </c:pt>
                <c:pt idx="13">
                  <c:v>0.31485814027427589</c:v>
                </c:pt>
                <c:pt idx="14">
                  <c:v>0.30506325521971134</c:v>
                </c:pt>
                <c:pt idx="15">
                  <c:v>0.31777749187733628</c:v>
                </c:pt>
                <c:pt idx="16">
                  <c:v>0.29754959580825424</c:v>
                </c:pt>
                <c:pt idx="17">
                  <c:v>0.28175683554958447</c:v>
                </c:pt>
                <c:pt idx="18">
                  <c:v>0.24066103703175537</c:v>
                </c:pt>
                <c:pt idx="19">
                  <c:v>0.19688088406841836</c:v>
                </c:pt>
                <c:pt idx="20">
                  <c:v>0.14080278618784167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A9-4CD6-9ACD-DB1925CBD3AC}"/>
            </c:ext>
          </c:extLst>
        </c:ser>
        <c:ser>
          <c:idx val="3"/>
          <c:order val="1"/>
          <c:tx>
            <c:strRef>
              <c:f>Sheet1!$A$63</c:f>
              <c:strCache>
                <c:ptCount val="1"/>
                <c:pt idx="0">
                  <c:v>Condensed phase (from low porosity)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Sheet1!$C$57:$W$57</c:f>
              <c:numCache>
                <c:formatCode>0</c:formatCode>
                <c:ptCount val="21"/>
                <c:pt idx="0">
                  <c:v>474.99700000000001</c:v>
                </c:pt>
                <c:pt idx="1">
                  <c:v>537.72699999999998</c:v>
                </c:pt>
                <c:pt idx="2">
                  <c:v>621.36699999999996</c:v>
                </c:pt>
                <c:pt idx="3">
                  <c:v>679.91499999999996</c:v>
                </c:pt>
                <c:pt idx="4">
                  <c:v>692.46100000000001</c:v>
                </c:pt>
                <c:pt idx="5">
                  <c:v>705.00699999999995</c:v>
                </c:pt>
                <c:pt idx="6">
                  <c:v>713.37099999999998</c:v>
                </c:pt>
                <c:pt idx="7">
                  <c:v>725.91700000000003</c:v>
                </c:pt>
                <c:pt idx="8">
                  <c:v>734.28099999999995</c:v>
                </c:pt>
                <c:pt idx="9">
                  <c:v>746.827</c:v>
                </c:pt>
                <c:pt idx="10">
                  <c:v>788.64699999999993</c:v>
                </c:pt>
                <c:pt idx="11">
                  <c:v>805.375</c:v>
                </c:pt>
                <c:pt idx="12">
                  <c:v>813.73900000000003</c:v>
                </c:pt>
                <c:pt idx="13">
                  <c:v>838.83100000000002</c:v>
                </c:pt>
                <c:pt idx="14">
                  <c:v>851.37699999999995</c:v>
                </c:pt>
                <c:pt idx="15">
                  <c:v>859.74099999999999</c:v>
                </c:pt>
                <c:pt idx="16">
                  <c:v>872.28700000000003</c:v>
                </c:pt>
                <c:pt idx="17">
                  <c:v>889.01499999999999</c:v>
                </c:pt>
                <c:pt idx="18">
                  <c:v>901.56100000000004</c:v>
                </c:pt>
                <c:pt idx="19">
                  <c:v>914.10699999999997</c:v>
                </c:pt>
                <c:pt idx="20">
                  <c:v>926.65300000000002</c:v>
                </c:pt>
              </c:numCache>
            </c:numRef>
          </c:xVal>
          <c:yVal>
            <c:numRef>
              <c:f>Sheet1!$C$63:$W$63</c:f>
              <c:numCache>
                <c:formatCode>0.00</c:formatCode>
                <c:ptCount val="21"/>
                <c:pt idx="0">
                  <c:v>0.43517076714965747</c:v>
                </c:pt>
                <c:pt idx="1">
                  <c:v>0.42323054442941682</c:v>
                </c:pt>
                <c:pt idx="2">
                  <c:v>0.40809034511731351</c:v>
                </c:pt>
                <c:pt idx="3">
                  <c:v>0.47106925150258383</c:v>
                </c:pt>
                <c:pt idx="4">
                  <c:v>0.64552176129350936</c:v>
                </c:pt>
                <c:pt idx="5">
                  <c:v>1.0113658228679514</c:v>
                </c:pt>
                <c:pt idx="6">
                  <c:v>1.0900433026068994</c:v>
                </c:pt>
                <c:pt idx="7">
                  <c:v>1.0660722098750013</c:v>
                </c:pt>
                <c:pt idx="8">
                  <c:v>1.0870297087923848</c:v>
                </c:pt>
                <c:pt idx="9">
                  <c:v>1.1755600347582</c:v>
                </c:pt>
                <c:pt idx="10">
                  <c:v>1.3306378612711853</c:v>
                </c:pt>
                <c:pt idx="11">
                  <c:v>1.1822669388066973</c:v>
                </c:pt>
                <c:pt idx="12">
                  <c:v>1.0784437123868624</c:v>
                </c:pt>
                <c:pt idx="13">
                  <c:v>0.79737649311346537</c:v>
                </c:pt>
                <c:pt idx="14">
                  <c:v>0.75660191452763548</c:v>
                </c:pt>
                <c:pt idx="15">
                  <c:v>0.64676676506231656</c:v>
                </c:pt>
                <c:pt idx="16">
                  <c:v>0.52649611579168509</c:v>
                </c:pt>
                <c:pt idx="17">
                  <c:v>0.48246785803927295</c:v>
                </c:pt>
                <c:pt idx="18">
                  <c:v>0.42151997086247439</c:v>
                </c:pt>
                <c:pt idx="19">
                  <c:v>0.38680908217067361</c:v>
                </c:pt>
                <c:pt idx="20">
                  <c:v>0.32881671702316273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A9-4CD6-9ACD-DB1925CBD3AC}"/>
            </c:ext>
          </c:extLst>
        </c:ser>
        <c:ser>
          <c:idx val="1"/>
          <c:order val="2"/>
          <c:tx>
            <c:v>Modeled volume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Sheet1!$W$38</c:f>
              <c:strCache>
                <c:ptCount val="1"/>
                <c:pt idx="0">
                  <c:v>cm^3</c:v>
                </c:pt>
              </c:strCache>
            </c:strRef>
          </c:xVal>
          <c:yVal>
            <c:numRef>
              <c:f>Sheet1!$V$38</c:f>
              <c:numCache>
                <c:formatCode>0.00E+00</c:formatCode>
                <c:ptCount val="1"/>
                <c:pt idx="0">
                  <c:v>0.27287579982734855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A9-4CD6-9ACD-DB1925CBD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022912"/>
        <c:axId val="1643729376"/>
      </c:scatterChart>
      <c:valAx>
        <c:axId val="1767022912"/>
        <c:scaling>
          <c:orientation val="minMax"/>
          <c:max val="105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Sheet1!$A$57</c:f>
              <c:strCache>
                <c:ptCount val="1"/>
                <c:pt idx="0">
                  <c:v>Temperature (°C)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729376"/>
        <c:crosses val="autoZero"/>
        <c:crossBetween val="midCat"/>
      </c:valAx>
      <c:valAx>
        <c:axId val="16437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cm</a:t>
                </a:r>
                <a:r>
                  <a:rPr lang="en-US" sz="1600" b="1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02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455131835675319"/>
          <c:y val="1.2093459326817369E-4"/>
          <c:w val="0.76549448301443435"/>
          <c:h val="0.26469126894873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8615162175166"/>
          <c:y val="5.0925925925925923E-2"/>
          <c:w val="0.77563686681850563"/>
          <c:h val="0.74763830725220537"/>
        </c:manualLayout>
      </c:layout>
      <c:scatterChart>
        <c:scatterStyle val="lineMarker"/>
        <c:varyColors val="0"/>
        <c:ser>
          <c:idx val="2"/>
          <c:order val="1"/>
          <c:tx>
            <c:strRef>
              <c:f>Sheet1!$A$60</c:f>
              <c:strCache>
                <c:ptCount val="1"/>
                <c:pt idx="0">
                  <c:v>Gas phase (lower estimate)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Sheet1!$F$57:$W$57</c:f>
              <c:numCache>
                <c:formatCode>0</c:formatCode>
                <c:ptCount val="18"/>
                <c:pt idx="0">
                  <c:v>679.91499999999996</c:v>
                </c:pt>
                <c:pt idx="1">
                  <c:v>692.46100000000001</c:v>
                </c:pt>
                <c:pt idx="2">
                  <c:v>705.00699999999995</c:v>
                </c:pt>
                <c:pt idx="3">
                  <c:v>713.37099999999998</c:v>
                </c:pt>
                <c:pt idx="4">
                  <c:v>725.91700000000003</c:v>
                </c:pt>
                <c:pt idx="5">
                  <c:v>734.28099999999995</c:v>
                </c:pt>
                <c:pt idx="6">
                  <c:v>746.827</c:v>
                </c:pt>
                <c:pt idx="7">
                  <c:v>788.64699999999993</c:v>
                </c:pt>
                <c:pt idx="8">
                  <c:v>805.375</c:v>
                </c:pt>
                <c:pt idx="9">
                  <c:v>813.73900000000003</c:v>
                </c:pt>
                <c:pt idx="10">
                  <c:v>838.83100000000002</c:v>
                </c:pt>
                <c:pt idx="11">
                  <c:v>851.37699999999995</c:v>
                </c:pt>
                <c:pt idx="12">
                  <c:v>859.74099999999999</c:v>
                </c:pt>
                <c:pt idx="13">
                  <c:v>872.28700000000003</c:v>
                </c:pt>
                <c:pt idx="14">
                  <c:v>889.01499999999999</c:v>
                </c:pt>
                <c:pt idx="15">
                  <c:v>901.56100000000004</c:v>
                </c:pt>
                <c:pt idx="16">
                  <c:v>914.10699999999997</c:v>
                </c:pt>
                <c:pt idx="17">
                  <c:v>926.65300000000002</c:v>
                </c:pt>
              </c:numCache>
            </c:numRef>
          </c:xVal>
          <c:yVal>
            <c:numRef>
              <c:f>Sheet1!$F$60:$W$60</c:f>
              <c:numCache>
                <c:formatCode>0.00</c:formatCode>
                <c:ptCount val="18"/>
                <c:pt idx="0">
                  <c:v>0.17132824774570671</c:v>
                </c:pt>
                <c:pt idx="1">
                  <c:v>0.40511148376101092</c:v>
                </c:pt>
                <c:pt idx="2">
                  <c:v>0.94575200601430942</c:v>
                </c:pt>
                <c:pt idx="3">
                  <c:v>1.3948050823015887</c:v>
                </c:pt>
                <c:pt idx="4">
                  <c:v>1.6337281137611896</c:v>
                </c:pt>
                <c:pt idx="5">
                  <c:v>1.9447926731856575</c:v>
                </c:pt>
                <c:pt idx="6">
                  <c:v>1.4366692534976657</c:v>
                </c:pt>
                <c:pt idx="7">
                  <c:v>0.97702598523052098</c:v>
                </c:pt>
                <c:pt idx="8">
                  <c:v>1.3150130114315151</c:v>
                </c:pt>
                <c:pt idx="9">
                  <c:v>0.53127846557129343</c:v>
                </c:pt>
                <c:pt idx="10">
                  <c:v>0.50045982445772463</c:v>
                </c:pt>
                <c:pt idx="11">
                  <c:v>0.50913845918729972</c:v>
                </c:pt>
                <c:pt idx="12">
                  <c:v>0.46291348406590116</c:v>
                </c:pt>
                <c:pt idx="13">
                  <c:v>0.3726658371447647</c:v>
                </c:pt>
                <c:pt idx="14">
                  <c:v>0.3239408993225697</c:v>
                </c:pt>
                <c:pt idx="15">
                  <c:v>0.26433640611069181</c:v>
                </c:pt>
                <c:pt idx="16">
                  <c:v>0.21267292534308055</c:v>
                </c:pt>
                <c:pt idx="17">
                  <c:v>0.14021985607708568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FD-4DEE-ABEE-C6BA19FAA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022912"/>
        <c:axId val="164372937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Sheet1!$A$58</c15:sqref>
                        </c15:formulaRef>
                      </c:ext>
                    </c:extLst>
                    <c:strCache>
                      <c:ptCount val="1"/>
                      <c:pt idx="0">
                        <c:v>Geometric volume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Sheet1!$B$57:$W$57</c15:sqref>
                        </c15:formulaRef>
                      </c:ext>
                    </c:extLst>
                    <c:numCache>
                      <c:formatCode>0</c:formatCode>
                      <c:ptCount val="22"/>
                      <c:pt idx="0">
                        <c:v>25</c:v>
                      </c:pt>
                      <c:pt idx="1">
                        <c:v>474.99700000000001</c:v>
                      </c:pt>
                      <c:pt idx="2">
                        <c:v>537.72699999999998</c:v>
                      </c:pt>
                      <c:pt idx="3">
                        <c:v>621.36699999999996</c:v>
                      </c:pt>
                      <c:pt idx="4">
                        <c:v>679.91499999999996</c:v>
                      </c:pt>
                      <c:pt idx="5">
                        <c:v>692.46100000000001</c:v>
                      </c:pt>
                      <c:pt idx="6">
                        <c:v>705.00699999999995</c:v>
                      </c:pt>
                      <c:pt idx="7">
                        <c:v>713.37099999999998</c:v>
                      </c:pt>
                      <c:pt idx="8">
                        <c:v>725.91700000000003</c:v>
                      </c:pt>
                      <c:pt idx="9">
                        <c:v>734.28099999999995</c:v>
                      </c:pt>
                      <c:pt idx="10">
                        <c:v>746.827</c:v>
                      </c:pt>
                      <c:pt idx="11">
                        <c:v>788.64699999999993</c:v>
                      </c:pt>
                      <c:pt idx="12">
                        <c:v>805.375</c:v>
                      </c:pt>
                      <c:pt idx="13">
                        <c:v>813.73900000000003</c:v>
                      </c:pt>
                      <c:pt idx="14">
                        <c:v>838.83100000000002</c:v>
                      </c:pt>
                      <c:pt idx="15">
                        <c:v>851.37699999999995</c:v>
                      </c:pt>
                      <c:pt idx="16">
                        <c:v>859.74099999999999</c:v>
                      </c:pt>
                      <c:pt idx="17">
                        <c:v>872.28700000000003</c:v>
                      </c:pt>
                      <c:pt idx="18">
                        <c:v>889.01499999999999</c:v>
                      </c:pt>
                      <c:pt idx="19">
                        <c:v>901.56100000000004</c:v>
                      </c:pt>
                      <c:pt idx="20">
                        <c:v>914.10699999999997</c:v>
                      </c:pt>
                      <c:pt idx="21">
                        <c:v>926.65300000000002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Sheet1!$B$58:$W$58</c15:sqref>
                        </c15:formulaRef>
                      </c:ext>
                    </c:extLst>
                    <c:numCache>
                      <c:formatCode>0.00</c:formatCode>
                      <c:ptCount val="22"/>
                      <c:pt idx="0" formatCode="General">
                        <c:v>0.40929078269587499</c:v>
                      </c:pt>
                      <c:pt idx="1">
                        <c:v>0.43517076714965747</c:v>
                      </c:pt>
                      <c:pt idx="2">
                        <c:v>0.42323054442941682</c:v>
                      </c:pt>
                      <c:pt idx="3">
                        <c:v>0.40809034511731351</c:v>
                      </c:pt>
                      <c:pt idx="4">
                        <c:v>0.64239749924829048</c:v>
                      </c:pt>
                      <c:pt idx="5">
                        <c:v>1.0506332450545204</c:v>
                      </c:pt>
                      <c:pt idx="6">
                        <c:v>1.957117828882261</c:v>
                      </c:pt>
                      <c:pt idx="7">
                        <c:v>2.4848483849084881</c:v>
                      </c:pt>
                      <c:pt idx="8">
                        <c:v>2.6998003236361909</c:v>
                      </c:pt>
                      <c:pt idx="9">
                        <c:v>3.0318223819780425</c:v>
                      </c:pt>
                      <c:pt idx="10">
                        <c:v>2.612229288255866</c:v>
                      </c:pt>
                      <c:pt idx="11">
                        <c:v>2.3076638465017063</c:v>
                      </c:pt>
                      <c:pt idx="12">
                        <c:v>2.4972799502382124</c:v>
                      </c:pt>
                      <c:pt idx="13">
                        <c:v>1.6097221779581556</c:v>
                      </c:pt>
                      <c:pt idx="14">
                        <c:v>1.29783631757119</c:v>
                      </c:pt>
                      <c:pt idx="15">
                        <c:v>1.2657403737149353</c:v>
                      </c:pt>
                      <c:pt idx="16">
                        <c:v>1.1096802491282178</c:v>
                      </c:pt>
                      <c:pt idx="17">
                        <c:v>0.89916195293644963</c:v>
                      </c:pt>
                      <c:pt idx="18">
                        <c:v>0.80640875736184259</c:v>
                      </c:pt>
                      <c:pt idx="19">
                        <c:v>0.68585637697316626</c:v>
                      </c:pt>
                      <c:pt idx="20">
                        <c:v>0.59948200751375413</c:v>
                      </c:pt>
                      <c:pt idx="21">
                        <c:v>0.46903657310024832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5AFD-4DEE-ABEE-C6BA19FAA5A9}"/>
                  </c:ext>
                </c:extLst>
              </c15:ser>
            </c15:filteredScatterSeries>
          </c:ext>
        </c:extLst>
      </c:scatterChart>
      <c:valAx>
        <c:axId val="1767022912"/>
        <c:scaling>
          <c:orientation val="minMax"/>
          <c:max val="1050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Sheet1!$A$57</c:f>
              <c:strCache>
                <c:ptCount val="1"/>
                <c:pt idx="0">
                  <c:v>Temperature (°C)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729376"/>
        <c:crosses val="autoZero"/>
        <c:crossBetween val="midCat"/>
      </c:valAx>
      <c:valAx>
        <c:axId val="16437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cm</a:t>
                </a:r>
                <a:r>
                  <a:rPr lang="en-US" sz="1600" b="1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02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612438668342326"/>
          <c:y val="2.7418232066144981E-3"/>
          <c:w val="0.54130857724489245"/>
          <c:h val="0.1649613162314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43219869476318"/>
          <c:y val="5.0925925925925923E-2"/>
          <c:w val="0.79839081974549408"/>
          <c:h val="0.7476383072522053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Sheet1!$A$61</c:f>
              <c:strCache>
                <c:ptCount val="1"/>
                <c:pt idx="0">
                  <c:v>CT geometric volume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Sheet1!$B$57:$W$57</c:f>
              <c:numCache>
                <c:formatCode>0</c:formatCode>
                <c:ptCount val="22"/>
                <c:pt idx="0">
                  <c:v>25</c:v>
                </c:pt>
                <c:pt idx="1">
                  <c:v>474.99700000000001</c:v>
                </c:pt>
                <c:pt idx="2">
                  <c:v>537.72699999999998</c:v>
                </c:pt>
                <c:pt idx="3">
                  <c:v>621.36699999999996</c:v>
                </c:pt>
                <c:pt idx="4">
                  <c:v>679.91499999999996</c:v>
                </c:pt>
                <c:pt idx="5">
                  <c:v>692.46100000000001</c:v>
                </c:pt>
                <c:pt idx="6">
                  <c:v>705.00699999999995</c:v>
                </c:pt>
                <c:pt idx="7">
                  <c:v>713.37099999999998</c:v>
                </c:pt>
                <c:pt idx="8">
                  <c:v>725.91700000000003</c:v>
                </c:pt>
                <c:pt idx="9">
                  <c:v>734.28099999999995</c:v>
                </c:pt>
                <c:pt idx="10">
                  <c:v>746.827</c:v>
                </c:pt>
                <c:pt idx="11">
                  <c:v>788.64699999999993</c:v>
                </c:pt>
                <c:pt idx="12">
                  <c:v>805.375</c:v>
                </c:pt>
                <c:pt idx="13">
                  <c:v>813.73900000000003</c:v>
                </c:pt>
                <c:pt idx="14">
                  <c:v>838.83100000000002</c:v>
                </c:pt>
                <c:pt idx="15">
                  <c:v>851.37699999999995</c:v>
                </c:pt>
                <c:pt idx="16">
                  <c:v>859.74099999999999</c:v>
                </c:pt>
                <c:pt idx="17">
                  <c:v>872.28700000000003</c:v>
                </c:pt>
                <c:pt idx="18">
                  <c:v>889.01499999999999</c:v>
                </c:pt>
                <c:pt idx="19">
                  <c:v>901.56100000000004</c:v>
                </c:pt>
                <c:pt idx="20">
                  <c:v>914.10699999999997</c:v>
                </c:pt>
                <c:pt idx="21">
                  <c:v>926.65300000000002</c:v>
                </c:pt>
              </c:numCache>
            </c:numRef>
          </c:xVal>
          <c:yVal>
            <c:numRef>
              <c:f>Sheet1!$B$58:$W$58</c:f>
              <c:numCache>
                <c:formatCode>0.00</c:formatCode>
                <c:ptCount val="22"/>
                <c:pt idx="0" formatCode="General">
                  <c:v>0.40929078269587499</c:v>
                </c:pt>
                <c:pt idx="1">
                  <c:v>0.43517076714965747</c:v>
                </c:pt>
                <c:pt idx="2">
                  <c:v>0.42323054442941682</c:v>
                </c:pt>
                <c:pt idx="3">
                  <c:v>0.40809034511731351</c:v>
                </c:pt>
                <c:pt idx="4">
                  <c:v>0.64239749924829048</c:v>
                </c:pt>
                <c:pt idx="5">
                  <c:v>1.0506332450545204</c:v>
                </c:pt>
                <c:pt idx="6">
                  <c:v>1.957117828882261</c:v>
                </c:pt>
                <c:pt idx="7">
                  <c:v>2.4848483849084881</c:v>
                </c:pt>
                <c:pt idx="8">
                  <c:v>2.6998003236361909</c:v>
                </c:pt>
                <c:pt idx="9">
                  <c:v>3.0318223819780425</c:v>
                </c:pt>
                <c:pt idx="10">
                  <c:v>2.612229288255866</c:v>
                </c:pt>
                <c:pt idx="11">
                  <c:v>2.3076638465017063</c:v>
                </c:pt>
                <c:pt idx="12">
                  <c:v>2.4972799502382124</c:v>
                </c:pt>
                <c:pt idx="13">
                  <c:v>1.6097221779581556</c:v>
                </c:pt>
                <c:pt idx="14">
                  <c:v>1.29783631757119</c:v>
                </c:pt>
                <c:pt idx="15">
                  <c:v>1.2657403737149353</c:v>
                </c:pt>
                <c:pt idx="16">
                  <c:v>1.1096802491282178</c:v>
                </c:pt>
                <c:pt idx="17">
                  <c:v>0.89916195293644963</c:v>
                </c:pt>
                <c:pt idx="18">
                  <c:v>0.80640875736184259</c:v>
                </c:pt>
                <c:pt idx="19">
                  <c:v>0.68585637697316626</c:v>
                </c:pt>
                <c:pt idx="20">
                  <c:v>0.59948200751375413</c:v>
                </c:pt>
                <c:pt idx="21">
                  <c:v>0.46903657310024832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C4-4691-BC0A-DDD7747BB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022912"/>
        <c:axId val="164372937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Sheet1!$A$67</c15:sqref>
                        </c15:formulaRef>
                      </c:ext>
                    </c:extLst>
                    <c:strCache>
                      <c:ptCount val="1"/>
                      <c:pt idx="0">
                        <c:v>FET test volume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Sheet1!$C$65:$N$65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637</c:v>
                      </c:pt>
                      <c:pt idx="1">
                        <c:v>649</c:v>
                      </c:pt>
                      <c:pt idx="2">
                        <c:v>675</c:v>
                      </c:pt>
                      <c:pt idx="3">
                        <c:v>685</c:v>
                      </c:pt>
                      <c:pt idx="4">
                        <c:v>700</c:v>
                      </c:pt>
                      <c:pt idx="5">
                        <c:v>730</c:v>
                      </c:pt>
                      <c:pt idx="6">
                        <c:v>752</c:v>
                      </c:pt>
                      <c:pt idx="7">
                        <c:v>780</c:v>
                      </c:pt>
                      <c:pt idx="8">
                        <c:v>804</c:v>
                      </c:pt>
                      <c:pt idx="9">
                        <c:v>839</c:v>
                      </c:pt>
                      <c:pt idx="10">
                        <c:v>865</c:v>
                      </c:pt>
                      <c:pt idx="11">
                        <c:v>900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Sheet1!$C$67:$N$67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0.5525425566394313</c:v>
                      </c:pt>
                      <c:pt idx="1">
                        <c:v>0.7162588697177813</c:v>
                      </c:pt>
                      <c:pt idx="2">
                        <c:v>1.6371631307835</c:v>
                      </c:pt>
                      <c:pt idx="3">
                        <c:v>2.5457886683683424</c:v>
                      </c:pt>
                      <c:pt idx="4">
                        <c:v>3.0123801606416398</c:v>
                      </c:pt>
                      <c:pt idx="5">
                        <c:v>2.8650354788711252</c:v>
                      </c:pt>
                      <c:pt idx="6">
                        <c:v>1.6453489464374174</c:v>
                      </c:pt>
                      <c:pt idx="7">
                        <c:v>1.457075186397315</c:v>
                      </c:pt>
                      <c:pt idx="8">
                        <c:v>1.1214567445866976</c:v>
                      </c:pt>
                      <c:pt idx="9">
                        <c:v>0.74900213233345125</c:v>
                      </c:pt>
                      <c:pt idx="10">
                        <c:v>0.51161347836984372</c:v>
                      </c:pt>
                      <c:pt idx="11">
                        <c:v>0.442034045311545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45C4-4691-BC0A-DDD7747BBA27}"/>
                  </c:ext>
                </c:extLst>
              </c15:ser>
            </c15:filteredScatterSeries>
          </c:ext>
        </c:extLst>
      </c:scatterChart>
      <c:valAx>
        <c:axId val="1767022912"/>
        <c:scaling>
          <c:orientation val="minMax"/>
          <c:max val="950"/>
          <c:min val="6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Sheet1!$A$57</c:f>
              <c:strCache>
                <c:ptCount val="1"/>
                <c:pt idx="0">
                  <c:v>Temperature (°C)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729376"/>
        <c:crosses val="autoZero"/>
        <c:crossBetween val="midCat"/>
        <c:majorUnit val="50"/>
      </c:valAx>
      <c:valAx>
        <c:axId val="16437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cm</a:t>
                </a:r>
                <a:r>
                  <a:rPr lang="en-US" sz="1600" b="1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02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62782798718768"/>
          <c:y val="2.4528796563790162E-2"/>
          <c:w val="0.27072351928389843"/>
          <c:h val="0.38282749110329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Porosity of AN-102 pellets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56942921880393"/>
          <c:y val="0.31646422871421781"/>
          <c:w val="0.86318812692133662"/>
          <c:h val="0.5546137643588331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Sheet1!$B$51</c:f>
              <c:strCache>
                <c:ptCount val="1"/>
                <c:pt idx="0">
                  <c:v>CT "defualt"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Sheet1!$C$44:$W$44</c:f>
              <c:numCache>
                <c:formatCode>0</c:formatCode>
                <c:ptCount val="21"/>
                <c:pt idx="0">
                  <c:v>474.99700000000001</c:v>
                </c:pt>
                <c:pt idx="1">
                  <c:v>537.72699999999998</c:v>
                </c:pt>
                <c:pt idx="2">
                  <c:v>621.36699999999996</c:v>
                </c:pt>
                <c:pt idx="3">
                  <c:v>679.91499999999996</c:v>
                </c:pt>
                <c:pt idx="4">
                  <c:v>692.46100000000001</c:v>
                </c:pt>
                <c:pt idx="5">
                  <c:v>705.00699999999995</c:v>
                </c:pt>
                <c:pt idx="6">
                  <c:v>713.37099999999998</c:v>
                </c:pt>
                <c:pt idx="7">
                  <c:v>725.91700000000003</c:v>
                </c:pt>
                <c:pt idx="8">
                  <c:v>734.28099999999995</c:v>
                </c:pt>
                <c:pt idx="9">
                  <c:v>746.827</c:v>
                </c:pt>
                <c:pt idx="10">
                  <c:v>788.64699999999993</c:v>
                </c:pt>
                <c:pt idx="11">
                  <c:v>805.375</c:v>
                </c:pt>
                <c:pt idx="12">
                  <c:v>813.73900000000003</c:v>
                </c:pt>
                <c:pt idx="13">
                  <c:v>838.83100000000002</c:v>
                </c:pt>
                <c:pt idx="14">
                  <c:v>851.37699999999995</c:v>
                </c:pt>
                <c:pt idx="15">
                  <c:v>859.74099999999999</c:v>
                </c:pt>
                <c:pt idx="16">
                  <c:v>872.28700000000003</c:v>
                </c:pt>
                <c:pt idx="17">
                  <c:v>889.01499999999999</c:v>
                </c:pt>
                <c:pt idx="18">
                  <c:v>901.56100000000004</c:v>
                </c:pt>
                <c:pt idx="19">
                  <c:v>914.10699999999997</c:v>
                </c:pt>
                <c:pt idx="20">
                  <c:v>926.65300000000002</c:v>
                </c:pt>
              </c:numCache>
            </c:numRef>
          </c:xVal>
          <c:yVal>
            <c:numRef>
              <c:f>Sheet1!$C$51:$W$51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0.61757714050358348</c:v>
                </c:pt>
                <c:pt idx="4">
                  <c:v>0.6485323958168665</c:v>
                </c:pt>
                <c:pt idx="5">
                  <c:v>0.71578539038755251</c:v>
                </c:pt>
                <c:pt idx="6">
                  <c:v>0.78579446192509783</c:v>
                </c:pt>
                <c:pt idx="7">
                  <c:v>0.76054816281083149</c:v>
                </c:pt>
                <c:pt idx="8">
                  <c:v>0.82332039830574266</c:v>
                </c:pt>
                <c:pt idx="9">
                  <c:v>0.759818830070355</c:v>
                </c:pt>
                <c:pt idx="10">
                  <c:v>0.75470338176621121</c:v>
                </c:pt>
                <c:pt idx="11">
                  <c:v>0.7905363600552453</c:v>
                </c:pt>
                <c:pt idx="12">
                  <c:v>0.72488941007333352</c:v>
                </c:pt>
                <c:pt idx="13">
                  <c:v>0.75739765021870331</c:v>
                </c:pt>
                <c:pt idx="14">
                  <c:v>0.75898433710828572</c:v>
                </c:pt>
                <c:pt idx="15">
                  <c:v>0.71363147886340483</c:v>
                </c:pt>
                <c:pt idx="16">
                  <c:v>0.6690811985132068</c:v>
                </c:pt>
                <c:pt idx="17">
                  <c:v>0.65060295665519696</c:v>
                </c:pt>
                <c:pt idx="18">
                  <c:v>0.64910869810113159</c:v>
                </c:pt>
                <c:pt idx="19">
                  <c:v>0.67158166283430742</c:v>
                </c:pt>
                <c:pt idx="20">
                  <c:v>0.69980424925681106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B9-4CBD-A9BB-934AA9B408C4}"/>
            </c:ext>
          </c:extLst>
        </c:ser>
        <c:ser>
          <c:idx val="1"/>
          <c:order val="1"/>
          <c:tx>
            <c:strRef>
              <c:f>Sheet1!$B$52</c:f>
              <c:strCache>
                <c:ptCount val="1"/>
                <c:pt idx="0">
                  <c:v>CT "Shanbhag"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Sheet1!$C$44:$Y$44</c:f>
              <c:numCache>
                <c:formatCode>0</c:formatCode>
                <c:ptCount val="23"/>
                <c:pt idx="0">
                  <c:v>474.99700000000001</c:v>
                </c:pt>
                <c:pt idx="1">
                  <c:v>537.72699999999998</c:v>
                </c:pt>
                <c:pt idx="2">
                  <c:v>621.36699999999996</c:v>
                </c:pt>
                <c:pt idx="3">
                  <c:v>679.91499999999996</c:v>
                </c:pt>
                <c:pt idx="4">
                  <c:v>692.46100000000001</c:v>
                </c:pt>
                <c:pt idx="5">
                  <c:v>705.00699999999995</c:v>
                </c:pt>
                <c:pt idx="6">
                  <c:v>713.37099999999998</c:v>
                </c:pt>
                <c:pt idx="7">
                  <c:v>725.91700000000003</c:v>
                </c:pt>
                <c:pt idx="8">
                  <c:v>734.28099999999995</c:v>
                </c:pt>
                <c:pt idx="9">
                  <c:v>746.827</c:v>
                </c:pt>
                <c:pt idx="10">
                  <c:v>788.64699999999993</c:v>
                </c:pt>
                <c:pt idx="11">
                  <c:v>805.375</c:v>
                </c:pt>
                <c:pt idx="12">
                  <c:v>813.73900000000003</c:v>
                </c:pt>
                <c:pt idx="13">
                  <c:v>838.83100000000002</c:v>
                </c:pt>
                <c:pt idx="14">
                  <c:v>851.37699999999995</c:v>
                </c:pt>
                <c:pt idx="15">
                  <c:v>859.74099999999999</c:v>
                </c:pt>
                <c:pt idx="16">
                  <c:v>872.28700000000003</c:v>
                </c:pt>
                <c:pt idx="17">
                  <c:v>889.01499999999999</c:v>
                </c:pt>
                <c:pt idx="18">
                  <c:v>901.56100000000004</c:v>
                </c:pt>
                <c:pt idx="19">
                  <c:v>914.10699999999997</c:v>
                </c:pt>
                <c:pt idx="20">
                  <c:v>926.65300000000002</c:v>
                </c:pt>
                <c:pt idx="21">
                  <c:v>735</c:v>
                </c:pt>
                <c:pt idx="22" formatCode="0.00E+00">
                  <c:v>735</c:v>
                </c:pt>
              </c:numCache>
            </c:numRef>
          </c:xVal>
          <c:yVal>
            <c:numRef>
              <c:f>Sheet1!$C$52:$Y$52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0.26670129934532527</c:v>
                </c:pt>
                <c:pt idx="4">
                  <c:v>0.38558791630469347</c:v>
                </c:pt>
                <c:pt idx="5">
                  <c:v>0.48323713169300719</c:v>
                </c:pt>
                <c:pt idx="6">
                  <c:v>0.56132401911231955</c:v>
                </c:pt>
                <c:pt idx="7">
                  <c:v>0.60512923843227939</c:v>
                </c:pt>
                <c:pt idx="8">
                  <c:v>0.6414599630723824</c:v>
                </c:pt>
                <c:pt idx="9">
                  <c:v>0.54997823504876997</c:v>
                </c:pt>
                <c:pt idx="10">
                  <c:v>0.42338314859490456</c:v>
                </c:pt>
                <c:pt idx="11">
                  <c:v>0.52657813206167681</c:v>
                </c:pt>
                <c:pt idx="12">
                  <c:v>0.3300435769886646</c:v>
                </c:pt>
                <c:pt idx="13">
                  <c:v>0.38561089536645132</c:v>
                </c:pt>
                <c:pt idx="14">
                  <c:v>0.40224557086141094</c:v>
                </c:pt>
                <c:pt idx="15">
                  <c:v>0.41715934336001137</c:v>
                </c:pt>
                <c:pt idx="16">
                  <c:v>0.41445908151220862</c:v>
                </c:pt>
                <c:pt idx="17">
                  <c:v>0.40170806227643013</c:v>
                </c:pt>
                <c:pt idx="18">
                  <c:v>0.3854107288136126</c:v>
                </c:pt>
                <c:pt idx="19">
                  <c:v>0.35476114825381327</c:v>
                </c:pt>
                <c:pt idx="20">
                  <c:v>0.29895292631501497</c:v>
                </c:pt>
                <c:pt idx="21">
                  <c:v>0.59394373702927306</c:v>
                </c:pt>
                <c:pt idx="22">
                  <c:v>0.80952074169462795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B9-4CBD-A9BB-934AA9B408C4}"/>
            </c:ext>
          </c:extLst>
        </c:ser>
        <c:ser>
          <c:idx val="2"/>
          <c:order val="2"/>
          <c:tx>
            <c:strRef>
              <c:f>Sheet1!$A$34</c:f>
              <c:strCache>
                <c:ptCount val="1"/>
                <c:pt idx="0">
                  <c:v>FET test volume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Sheet1!$D$29:$O$29</c:f>
              <c:numCache>
                <c:formatCode>General</c:formatCode>
                <c:ptCount val="12"/>
                <c:pt idx="0">
                  <c:v>637</c:v>
                </c:pt>
                <c:pt idx="1">
                  <c:v>649</c:v>
                </c:pt>
                <c:pt idx="2">
                  <c:v>675</c:v>
                </c:pt>
                <c:pt idx="3">
                  <c:v>685</c:v>
                </c:pt>
                <c:pt idx="4">
                  <c:v>700</c:v>
                </c:pt>
                <c:pt idx="5">
                  <c:v>730</c:v>
                </c:pt>
                <c:pt idx="6">
                  <c:v>752</c:v>
                </c:pt>
                <c:pt idx="7">
                  <c:v>780</c:v>
                </c:pt>
                <c:pt idx="8">
                  <c:v>804</c:v>
                </c:pt>
                <c:pt idx="9">
                  <c:v>839</c:v>
                </c:pt>
                <c:pt idx="10">
                  <c:v>865</c:v>
                </c:pt>
                <c:pt idx="11">
                  <c:v>900</c:v>
                </c:pt>
              </c:numCache>
            </c:numRef>
          </c:xVal>
          <c:yVal>
            <c:numRef>
              <c:f>Sheet1!$D$30:$O$30</c:f>
              <c:numCache>
                <c:formatCode>General</c:formatCode>
                <c:ptCount val="12"/>
                <c:pt idx="0">
                  <c:v>0.2592592592592593</c:v>
                </c:pt>
                <c:pt idx="1">
                  <c:v>0.4285714285714286</c:v>
                </c:pt>
                <c:pt idx="2">
                  <c:v>0.75</c:v>
                </c:pt>
                <c:pt idx="3">
                  <c:v>0.83922829581993574</c:v>
                </c:pt>
                <c:pt idx="4">
                  <c:v>0.86413043478260865</c:v>
                </c:pt>
                <c:pt idx="5">
                  <c:v>0.85714285714285721</c:v>
                </c:pt>
                <c:pt idx="6">
                  <c:v>0.75124378109452739</c:v>
                </c:pt>
                <c:pt idx="7">
                  <c:v>0.7191011235955056</c:v>
                </c:pt>
                <c:pt idx="8">
                  <c:v>0.63503649635036497</c:v>
                </c:pt>
                <c:pt idx="9">
                  <c:v>0.45355191256830607</c:v>
                </c:pt>
                <c:pt idx="10">
                  <c:v>0.19999999999999996</c:v>
                </c:pt>
                <c:pt idx="11">
                  <c:v>7.4074074074074181E-2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B9-4CBD-A9BB-934AA9B408C4}"/>
            </c:ext>
          </c:extLst>
        </c:ser>
        <c:ser>
          <c:idx val="7"/>
          <c:order val="7"/>
          <c:tx>
            <c:v>predicted glass volume and bulk geometry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Sheet1!$C$44:$W$44</c:f>
              <c:numCache>
                <c:formatCode>0</c:formatCode>
                <c:ptCount val="21"/>
                <c:pt idx="0">
                  <c:v>474.99700000000001</c:v>
                </c:pt>
                <c:pt idx="1">
                  <c:v>537.72699999999998</c:v>
                </c:pt>
                <c:pt idx="2">
                  <c:v>621.36699999999996</c:v>
                </c:pt>
                <c:pt idx="3">
                  <c:v>679.91499999999996</c:v>
                </c:pt>
                <c:pt idx="4">
                  <c:v>692.46100000000001</c:v>
                </c:pt>
                <c:pt idx="5">
                  <c:v>705.00699999999995</c:v>
                </c:pt>
                <c:pt idx="6">
                  <c:v>713.37099999999998</c:v>
                </c:pt>
                <c:pt idx="7">
                  <c:v>725.91700000000003</c:v>
                </c:pt>
                <c:pt idx="8">
                  <c:v>734.28099999999995</c:v>
                </c:pt>
                <c:pt idx="9">
                  <c:v>746.827</c:v>
                </c:pt>
                <c:pt idx="10">
                  <c:v>788.64699999999993</c:v>
                </c:pt>
                <c:pt idx="11">
                  <c:v>805.375</c:v>
                </c:pt>
                <c:pt idx="12">
                  <c:v>813.73900000000003</c:v>
                </c:pt>
                <c:pt idx="13">
                  <c:v>838.83100000000002</c:v>
                </c:pt>
                <c:pt idx="14">
                  <c:v>851.37699999999995</c:v>
                </c:pt>
                <c:pt idx="15">
                  <c:v>859.74099999999999</c:v>
                </c:pt>
                <c:pt idx="16">
                  <c:v>872.28700000000003</c:v>
                </c:pt>
                <c:pt idx="17">
                  <c:v>889.01499999999999</c:v>
                </c:pt>
                <c:pt idx="18">
                  <c:v>901.56100000000004</c:v>
                </c:pt>
                <c:pt idx="19">
                  <c:v>914.10699999999997</c:v>
                </c:pt>
                <c:pt idx="20">
                  <c:v>926.65300000000002</c:v>
                </c:pt>
              </c:numCache>
            </c:numRef>
          </c:xVal>
          <c:yVal>
            <c:numRef>
              <c:f>Sheet1!$C$53:$X$53</c:f>
              <c:numCache>
                <c:formatCode>0.000</c:formatCode>
                <c:ptCount val="22"/>
                <c:pt idx="0">
                  <c:v>0.37294547238393627</c:v>
                </c:pt>
                <c:pt idx="1">
                  <c:v>0.35525494693387683</c:v>
                </c:pt>
                <c:pt idx="2">
                  <c:v>0.33133483040647516</c:v>
                </c:pt>
                <c:pt idx="3">
                  <c:v>0.57522281741965431</c:v>
                </c:pt>
                <c:pt idx="4">
                  <c:v>0.74027492361219904</c:v>
                </c:pt>
                <c:pt idx="5">
                  <c:v>0.86057262582744343</c:v>
                </c:pt>
                <c:pt idx="6">
                  <c:v>0.89018412492100685</c:v>
                </c:pt>
                <c:pt idx="7">
                  <c:v>0.89892741420971856</c:v>
                </c:pt>
                <c:pt idx="8">
                  <c:v>0.90999611275073544</c:v>
                </c:pt>
                <c:pt idx="9">
                  <c:v>0.89553910866318231</c:v>
                </c:pt>
                <c:pt idx="10">
                  <c:v>0.8817523617051013</c:v>
                </c:pt>
                <c:pt idx="11">
                  <c:v>0.89073079299686875</c:v>
                </c:pt>
                <c:pt idx="12">
                  <c:v>0.8304826736167128</c:v>
                </c:pt>
                <c:pt idx="13">
                  <c:v>0.78974559724294313</c:v>
                </c:pt>
                <c:pt idx="14">
                  <c:v>0.78441408246585298</c:v>
                </c:pt>
                <c:pt idx="15">
                  <c:v>0.7540951097924613</c:v>
                </c:pt>
                <c:pt idx="16">
                  <c:v>0.69652207932486365</c:v>
                </c:pt>
                <c:pt idx="17">
                  <c:v>0.66161602619488069</c:v>
                </c:pt>
                <c:pt idx="18">
                  <c:v>0.60213856867292104</c:v>
                </c:pt>
                <c:pt idx="19">
                  <c:v>0.54481402876617979</c:v>
                </c:pt>
                <c:pt idx="20">
                  <c:v>0.41822063464329007</c:v>
                </c:pt>
                <c:pt idx="21">
                  <c:v>0.84415762882208156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6A-477C-B75A-46B52D9E1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372751"/>
        <c:axId val="212839327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Sheet1!$Z$51</c15:sqref>
                        </c15:formulaRef>
                      </c:ext>
                    </c:extLst>
                    <c:strCache>
                      <c:ptCount val="1"/>
                      <c:pt idx="0">
                        <c:v>Quenched far, high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12"/>
                  <c:spPr>
                    <a:noFill/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Sheet1!$X$44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735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Sheet1!$X$51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0.72485288456891894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A-F8B9-4CBD-A9BB-934AA9B408C4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Sheet1!$Z$52</c15:sqref>
                        </c15:formulaRef>
                      </c:ext>
                    </c:extLst>
                    <c:strCache>
                      <c:ptCount val="1"/>
                      <c:pt idx="0">
                        <c:v>Quenched far, low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13"/>
                  <c:spPr>
                    <a:noFill/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Sheet1!$X$44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735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Sheet1!$X$52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0.59394373702927306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8B9-4CBD-A9BB-934AA9B408C4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Sheet1!$Z$53</c15:sqref>
                        </c15:formulaRef>
                      </c:ext>
                    </c:extLst>
                    <c:strCache>
                      <c:ptCount val="1"/>
                      <c:pt idx="0">
                        <c:v>Quenched close, high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plus"/>
                  <c:size val="11"/>
                  <c:spPr>
                    <a:noFill/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Sheet1!$X$44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735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Sheet1!$Y$51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0.93421079892911296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8B9-4CBD-A9BB-934AA9B408C4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Sheet1!$Z$55</c15:sqref>
                        </c15:formulaRef>
                      </c:ext>
                    </c:extLst>
                    <c:strCache>
                      <c:ptCount val="1"/>
                      <c:pt idx="0">
                        <c:v>Quenched close, low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plus"/>
                  <c:size val="13"/>
                  <c:spPr>
                    <a:noFill/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Sheet1!$X$44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735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Sheet1!$Y$52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0.80952074169462795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8B9-4CBD-A9BB-934AA9B408C4}"/>
                  </c:ext>
                </c:extLst>
              </c15:ser>
            </c15:filteredScatterSeries>
          </c:ext>
        </c:extLst>
      </c:scatterChart>
      <c:valAx>
        <c:axId val="1807372751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latin typeface="+mj-lt"/>
                  </a:rPr>
                  <a:t>Temperature,</a:t>
                </a:r>
                <a:r>
                  <a:rPr lang="en-US" sz="2400" b="1" baseline="0">
                    <a:latin typeface="+mj-lt"/>
                  </a:rPr>
                  <a:t> </a:t>
                </a:r>
                <a:r>
                  <a:rPr lang="en-US" sz="2400" b="1" baseline="0">
                    <a:latin typeface="+mj-lt"/>
                    <a:cs typeface="Arial" panose="020B0604020202020204" pitchFamily="34" charset="0"/>
                  </a:rPr>
                  <a:t>⁰C</a:t>
                </a:r>
                <a:endParaRPr lang="en-US" sz="2400" b="1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0.40311646258844042"/>
              <c:y val="0.919877265007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39327"/>
        <c:crosses val="autoZero"/>
        <c:crossBetween val="midCat"/>
      </c:valAx>
      <c:valAx>
        <c:axId val="212839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2400" b="1">
                    <a:latin typeface="+mj-lt"/>
                  </a:rPr>
                  <a:t>Fraction porosity</a:t>
                </a:r>
              </a:p>
            </c:rich>
          </c:tx>
          <c:layout>
            <c:manualLayout>
              <c:xMode val="edge"/>
              <c:yMode val="edge"/>
              <c:x val="9.2214625794987074E-3"/>
              <c:y val="0.448529475868774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372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555000131087948E-3"/>
          <c:y val="8.4338141111218179E-2"/>
          <c:w val="0.99025105287884885"/>
          <c:h val="0.20476422503730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1.png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437110</xdr:colOff>
      <xdr:row>5</xdr:row>
      <xdr:rowOff>150668</xdr:rowOff>
    </xdr:from>
    <xdr:to>
      <xdr:col>48</xdr:col>
      <xdr:colOff>121573</xdr:colOff>
      <xdr:row>19</xdr:row>
      <xdr:rowOff>27708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7871A4-3D32-47CD-873A-93A917BBF6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543078</xdr:colOff>
      <xdr:row>82</xdr:row>
      <xdr:rowOff>147906</xdr:rowOff>
    </xdr:from>
    <xdr:to>
      <xdr:col>50</xdr:col>
      <xdr:colOff>536491</xdr:colOff>
      <xdr:row>98</xdr:row>
      <xdr:rowOff>36621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F82DFA-143C-4DFE-8DE9-AE84A6219B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39</xdr:col>
      <xdr:colOff>154215</xdr:colOff>
      <xdr:row>52</xdr:row>
      <xdr:rowOff>54131</xdr:rowOff>
    </xdr:from>
    <xdr:to>
      <xdr:col>45</xdr:col>
      <xdr:colOff>220206</xdr:colOff>
      <xdr:row>64</xdr:row>
      <xdr:rowOff>5305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816FA9C-099B-4E95-9F7A-4FA7877F0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040615" y="9629931"/>
          <a:ext cx="3915996" cy="2149544"/>
        </a:xfrm>
        <a:prstGeom prst="rect">
          <a:avLst/>
        </a:prstGeom>
      </xdr:spPr>
    </xdr:pic>
    <xdr:clientData/>
  </xdr:twoCellAnchor>
  <xdr:twoCellAnchor>
    <xdr:from>
      <xdr:col>35</xdr:col>
      <xdr:colOff>171450</xdr:colOff>
      <xdr:row>83</xdr:row>
      <xdr:rowOff>143328</xdr:rowOff>
    </xdr:from>
    <xdr:to>
      <xdr:col>42</xdr:col>
      <xdr:colOff>490855</xdr:colOff>
      <xdr:row>100</xdr:row>
      <xdr:rowOff>35378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22FFBDE-D6A5-46E5-8D18-025DDBF2A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50890</xdr:colOff>
      <xdr:row>68</xdr:row>
      <xdr:rowOff>30934</xdr:rowOff>
    </xdr:from>
    <xdr:to>
      <xdr:col>49</xdr:col>
      <xdr:colOff>368390</xdr:colOff>
      <xdr:row>82</xdr:row>
      <xdr:rowOff>107134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D8E5930-240E-48FB-89CD-5EB6C9458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630053</xdr:colOff>
      <xdr:row>92</xdr:row>
      <xdr:rowOff>114300</xdr:rowOff>
    </xdr:from>
    <xdr:to>
      <xdr:col>38</xdr:col>
      <xdr:colOff>577850</xdr:colOff>
      <xdr:row>115</xdr:row>
      <xdr:rowOff>165058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EB53C7-8124-425A-BEE9-1DD2DD322E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704850</xdr:colOff>
      <xdr:row>108</xdr:row>
      <xdr:rowOff>120650</xdr:rowOff>
    </xdr:from>
    <xdr:to>
      <xdr:col>15</xdr:col>
      <xdr:colOff>124237</xdr:colOff>
      <xdr:row>127</xdr:row>
      <xdr:rowOff>108462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BE84F6-A9C2-4AC8-B63B-08183085D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771331</xdr:colOff>
      <xdr:row>113</xdr:row>
      <xdr:rowOff>140607</xdr:rowOff>
    </xdr:from>
    <xdr:to>
      <xdr:col>9</xdr:col>
      <xdr:colOff>645522</xdr:colOff>
      <xdr:row>125</xdr:row>
      <xdr:rowOff>53081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A8448D4-A9D3-4593-9E8A-694BC36C9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82550</xdr:colOff>
      <xdr:row>113</xdr:row>
      <xdr:rowOff>44450</xdr:rowOff>
    </xdr:from>
    <xdr:to>
      <xdr:col>23</xdr:col>
      <xdr:colOff>261620</xdr:colOff>
      <xdr:row>129</xdr:row>
      <xdr:rowOff>63953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1AF9210-BE0D-4B99-BC90-1CD3CAA2D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212725</xdr:colOff>
      <xdr:row>68</xdr:row>
      <xdr:rowOff>3175</xdr:rowOff>
    </xdr:from>
    <xdr:to>
      <xdr:col>10</xdr:col>
      <xdr:colOff>673735</xdr:colOff>
      <xdr:row>105</xdr:row>
      <xdr:rowOff>174626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8A9870B-187D-458F-9A06-7105CD79D2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673100</xdr:colOff>
      <xdr:row>67</xdr:row>
      <xdr:rowOff>133350</xdr:rowOff>
    </xdr:from>
    <xdr:to>
      <xdr:col>21</xdr:col>
      <xdr:colOff>533400</xdr:colOff>
      <xdr:row>105</xdr:row>
      <xdr:rowOff>177799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25B1339-ED5F-49CA-8FD5-CE60B098A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78187-4F8D-4E16-9B28-1058E8297E44}">
  <dimension ref="A7:AF159"/>
  <sheetViews>
    <sheetView tabSelected="1" topLeftCell="A19" zoomScale="60" zoomScaleNormal="60" workbookViewId="0">
      <selection activeCell="C53" sqref="C53"/>
    </sheetView>
  </sheetViews>
  <sheetFormatPr defaultRowHeight="14.4" x14ac:dyDescent="0.55000000000000004"/>
  <cols>
    <col min="1" max="1" width="22.41796875" customWidth="1"/>
    <col min="2" max="2" width="7.41796875" customWidth="1"/>
    <col min="3" max="3" width="9.41796875" bestFit="1" customWidth="1"/>
    <col min="4" max="4" width="10.15625" customWidth="1"/>
    <col min="5" max="8" width="12.15625" bestFit="1" customWidth="1"/>
    <col min="9" max="9" width="12" bestFit="1" customWidth="1"/>
    <col min="10" max="10" width="9.83984375" customWidth="1"/>
    <col min="11" max="15" width="12.15625" bestFit="1" customWidth="1"/>
    <col min="16" max="23" width="12" bestFit="1" customWidth="1"/>
    <col min="24" max="24" width="9.15625" customWidth="1"/>
    <col min="25" max="25" width="12" bestFit="1" customWidth="1"/>
    <col min="26" max="26" width="9.26171875" bestFit="1" customWidth="1"/>
    <col min="27" max="27" width="12.15625" bestFit="1" customWidth="1"/>
    <col min="28" max="29" width="9.15625" bestFit="1" customWidth="1"/>
  </cols>
  <sheetData>
    <row r="7" spans="1:28" x14ac:dyDescent="0.55000000000000004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28" x14ac:dyDescent="0.55000000000000004">
      <c r="A8" s="21" t="s">
        <v>1</v>
      </c>
      <c r="B8" s="21">
        <v>25</v>
      </c>
      <c r="C8" s="21">
        <v>625</v>
      </c>
      <c r="D8" s="21">
        <v>700</v>
      </c>
      <c r="E8" s="21">
        <v>800</v>
      </c>
      <c r="F8" s="21">
        <v>870</v>
      </c>
      <c r="G8" s="21">
        <v>885</v>
      </c>
      <c r="H8" s="21">
        <v>900</v>
      </c>
      <c r="I8" s="21">
        <v>910</v>
      </c>
      <c r="J8" s="21">
        <v>925</v>
      </c>
      <c r="K8" s="21">
        <v>935</v>
      </c>
      <c r="L8" s="21">
        <v>950</v>
      </c>
      <c r="M8" s="21">
        <v>1000</v>
      </c>
      <c r="N8" s="21">
        <v>1020</v>
      </c>
      <c r="O8" s="21">
        <v>1030</v>
      </c>
      <c r="P8" s="21">
        <v>1060</v>
      </c>
      <c r="Q8" s="21">
        <v>1075</v>
      </c>
      <c r="R8" s="21">
        <v>1085</v>
      </c>
      <c r="S8" s="21">
        <v>1100</v>
      </c>
      <c r="T8" s="21">
        <v>1120</v>
      </c>
      <c r="U8" s="21">
        <v>1135</v>
      </c>
      <c r="V8" s="21">
        <v>1150</v>
      </c>
      <c r="W8" s="21">
        <v>1165</v>
      </c>
      <c r="X8" s="22" t="s">
        <v>70</v>
      </c>
      <c r="Y8" s="21" t="s">
        <v>82</v>
      </c>
      <c r="Z8" s="21" t="s">
        <v>1</v>
      </c>
      <c r="AA8" s="21"/>
      <c r="AB8" s="21"/>
    </row>
    <row r="9" spans="1:28" x14ac:dyDescent="0.55000000000000004">
      <c r="A9" s="21" t="s">
        <v>2</v>
      </c>
      <c r="B9" s="21">
        <v>25</v>
      </c>
      <c r="C9" s="23">
        <v>474.99700000000001</v>
      </c>
      <c r="D9" s="23">
        <v>537.72699999999998</v>
      </c>
      <c r="E9" s="23">
        <v>621.36699999999996</v>
      </c>
      <c r="F9" s="23">
        <v>679.91499999999996</v>
      </c>
      <c r="G9" s="23">
        <v>692.46100000000001</v>
      </c>
      <c r="H9" s="23">
        <v>705.00699999999995</v>
      </c>
      <c r="I9" s="23">
        <v>713.37099999999998</v>
      </c>
      <c r="J9" s="23">
        <v>725.91700000000003</v>
      </c>
      <c r="K9" s="23">
        <v>734.28099999999995</v>
      </c>
      <c r="L9" s="23">
        <v>746.827</v>
      </c>
      <c r="M9" s="23">
        <v>788.64699999999993</v>
      </c>
      <c r="N9" s="23">
        <v>805.375</v>
      </c>
      <c r="O9" s="23">
        <v>813.73900000000003</v>
      </c>
      <c r="P9" s="23">
        <v>838.83100000000002</v>
      </c>
      <c r="Q9" s="23">
        <v>851.37699999999995</v>
      </c>
      <c r="R9" s="23">
        <v>859.74099999999999</v>
      </c>
      <c r="S9" s="23">
        <v>872.28700000000003</v>
      </c>
      <c r="T9" s="23">
        <v>889.01499999999999</v>
      </c>
      <c r="U9" s="23">
        <v>901.56100000000004</v>
      </c>
      <c r="V9" s="23">
        <v>914.10699999999997</v>
      </c>
      <c r="W9" s="23">
        <v>926.65300000000002</v>
      </c>
      <c r="X9" s="23">
        <v>735</v>
      </c>
      <c r="Y9" s="23">
        <v>735</v>
      </c>
      <c r="Z9" s="21" t="s">
        <v>11</v>
      </c>
      <c r="AA9" s="21"/>
      <c r="AB9" s="21"/>
    </row>
    <row r="10" spans="1:28" x14ac:dyDescent="0.55000000000000004">
      <c r="A10" s="21" t="s">
        <v>0</v>
      </c>
      <c r="B10" s="22"/>
      <c r="C10" s="22">
        <v>7941780</v>
      </c>
      <c r="D10" s="22">
        <v>7797164</v>
      </c>
      <c r="E10" s="22">
        <v>7757117</v>
      </c>
      <c r="F10" s="22">
        <v>11870874</v>
      </c>
      <c r="G10" s="22">
        <v>18740426</v>
      </c>
      <c r="H10" s="22">
        <v>36396553</v>
      </c>
      <c r="I10" s="22">
        <v>46795478</v>
      </c>
      <c r="J10" s="22">
        <v>52350646</v>
      </c>
      <c r="K10" s="22">
        <v>57710024</v>
      </c>
      <c r="L10" s="22">
        <v>51897317</v>
      </c>
      <c r="M10" s="22">
        <v>49014591</v>
      </c>
      <c r="N10" s="22">
        <v>53299590</v>
      </c>
      <c r="O10" s="22"/>
      <c r="P10" s="22"/>
      <c r="Q10" s="22"/>
      <c r="R10" s="22"/>
      <c r="S10" s="22"/>
      <c r="T10" s="22"/>
      <c r="U10" s="22"/>
      <c r="V10" s="22"/>
      <c r="W10" s="22"/>
      <c r="X10" s="21"/>
      <c r="Y10" s="21"/>
      <c r="Z10" s="21" t="s">
        <v>0</v>
      </c>
      <c r="AA10" s="21"/>
      <c r="AB10" s="21"/>
    </row>
    <row r="11" spans="1:28" x14ac:dyDescent="0.55000000000000004">
      <c r="A11" s="21" t="s">
        <v>3</v>
      </c>
      <c r="B11" s="21" t="s">
        <v>4</v>
      </c>
      <c r="C11" s="21">
        <v>0</v>
      </c>
      <c r="D11" s="21">
        <v>0</v>
      </c>
      <c r="E11" s="22">
        <v>0</v>
      </c>
      <c r="F11" s="22">
        <v>2663589</v>
      </c>
      <c r="G11" s="22">
        <v>6925644</v>
      </c>
      <c r="H11" s="22">
        <v>16261099</v>
      </c>
      <c r="I11" s="22">
        <v>24835264</v>
      </c>
      <c r="J11" s="22">
        <v>29726795</v>
      </c>
      <c r="K11" s="22">
        <v>34786720</v>
      </c>
      <c r="L11" s="22">
        <v>25990218</v>
      </c>
      <c r="M11" s="22">
        <v>20822240</v>
      </c>
      <c r="N11" s="22">
        <v>25349260</v>
      </c>
      <c r="O11" s="22"/>
      <c r="P11" s="22"/>
      <c r="Q11" s="22"/>
      <c r="R11" s="22"/>
      <c r="S11" s="22"/>
      <c r="T11" s="22"/>
      <c r="U11" s="22"/>
      <c r="V11" s="22"/>
      <c r="W11" s="22"/>
      <c r="X11" s="21"/>
      <c r="Y11" s="21"/>
      <c r="Z11" s="21" t="s">
        <v>3</v>
      </c>
      <c r="AA11" s="21"/>
      <c r="AB11" s="21"/>
    </row>
    <row r="12" spans="1:28" x14ac:dyDescent="0.55000000000000004">
      <c r="A12" s="21" t="s">
        <v>18</v>
      </c>
      <c r="B12" s="21"/>
      <c r="C12" s="22">
        <f>C10-C11</f>
        <v>7941780</v>
      </c>
      <c r="D12" s="22">
        <f t="shared" ref="D12:N12" si="0">D10-D11</f>
        <v>7797164</v>
      </c>
      <c r="E12" s="22">
        <f t="shared" si="0"/>
        <v>7757117</v>
      </c>
      <c r="F12" s="22">
        <f t="shared" si="0"/>
        <v>9207285</v>
      </c>
      <c r="G12" s="22">
        <f t="shared" si="0"/>
        <v>11814782</v>
      </c>
      <c r="H12" s="22">
        <f t="shared" si="0"/>
        <v>20135454</v>
      </c>
      <c r="I12" s="22">
        <f t="shared" si="0"/>
        <v>21960214</v>
      </c>
      <c r="J12" s="22">
        <f t="shared" si="0"/>
        <v>22623851</v>
      </c>
      <c r="K12" s="22">
        <f t="shared" si="0"/>
        <v>22923304</v>
      </c>
      <c r="L12" s="22">
        <f t="shared" si="0"/>
        <v>25907099</v>
      </c>
      <c r="M12" s="22">
        <f t="shared" si="0"/>
        <v>28192351</v>
      </c>
      <c r="N12" s="22">
        <f t="shared" si="0"/>
        <v>27950330</v>
      </c>
      <c r="O12" s="22"/>
      <c r="P12" s="22"/>
      <c r="Q12" s="22"/>
      <c r="R12" s="22"/>
      <c r="S12" s="22"/>
      <c r="T12" s="22"/>
      <c r="U12" s="22"/>
      <c r="V12" s="22"/>
      <c r="W12" s="22"/>
      <c r="X12" s="21"/>
      <c r="Y12" s="21"/>
      <c r="Z12" s="21"/>
      <c r="AA12" s="21"/>
      <c r="AB12" s="21"/>
    </row>
    <row r="13" spans="1:28" x14ac:dyDescent="0.55000000000000004">
      <c r="A13" s="21"/>
      <c r="B13" s="21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1"/>
      <c r="Y13" s="21"/>
      <c r="Z13" s="21"/>
      <c r="AA13" s="21"/>
      <c r="AB13" s="21"/>
    </row>
    <row r="14" spans="1:28" x14ac:dyDescent="0.55000000000000004">
      <c r="A14" s="21" t="s">
        <v>6</v>
      </c>
      <c r="B14" s="21"/>
      <c r="C14" s="21"/>
      <c r="D14" s="21"/>
      <c r="E14" s="22"/>
      <c r="F14" s="22"/>
      <c r="G14" s="22"/>
      <c r="H14" s="22">
        <v>31235016</v>
      </c>
      <c r="I14" s="22"/>
      <c r="J14" s="22">
        <v>30985096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>
        <v>7690916</v>
      </c>
      <c r="X14" s="21"/>
      <c r="Y14" s="21"/>
      <c r="Z14" s="21" t="s">
        <v>6</v>
      </c>
      <c r="AA14" s="22"/>
      <c r="AB14" s="21"/>
    </row>
    <row r="15" spans="1:28" x14ac:dyDescent="0.55000000000000004">
      <c r="A15" s="21" t="s">
        <v>5</v>
      </c>
      <c r="B15" s="21"/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>
        <v>4471603</v>
      </c>
      <c r="X15" s="21"/>
      <c r="Y15" s="21"/>
      <c r="Z15" s="21" t="s">
        <v>5</v>
      </c>
      <c r="AA15" s="22"/>
      <c r="AB15" s="21"/>
    </row>
    <row r="16" spans="1:28" x14ac:dyDescent="0.55000000000000004">
      <c r="A16" s="21"/>
      <c r="B16" s="21"/>
      <c r="C16" s="21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1"/>
      <c r="Y16" s="21"/>
      <c r="Z16" s="21"/>
      <c r="AA16" s="22"/>
      <c r="AB16" s="21"/>
    </row>
    <row r="17" spans="1:31" x14ac:dyDescent="0.55000000000000004">
      <c r="A17" s="21" t="s">
        <v>7</v>
      </c>
      <c r="B17" s="21"/>
      <c r="C17" s="21"/>
      <c r="D17" s="21"/>
      <c r="E17" s="22"/>
      <c r="F17" s="22"/>
      <c r="G17" s="22"/>
      <c r="H17" s="22">
        <v>35406324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>
        <v>17685453</v>
      </c>
      <c r="T17" s="22">
        <v>14860378</v>
      </c>
      <c r="U17" s="22">
        <v>12478315</v>
      </c>
      <c r="V17" s="22">
        <v>10050953</v>
      </c>
      <c r="W17" s="22">
        <v>5126403</v>
      </c>
      <c r="X17" s="21"/>
      <c r="Y17" s="21"/>
      <c r="Z17" s="21" t="s">
        <v>7</v>
      </c>
      <c r="AA17" s="22"/>
      <c r="AB17" s="21"/>
    </row>
    <row r="18" spans="1:31" x14ac:dyDescent="0.55000000000000004">
      <c r="A18" s="21" t="s">
        <v>8</v>
      </c>
      <c r="B18" s="21"/>
      <c r="C18" s="21"/>
      <c r="D18" s="21"/>
      <c r="E18" s="22"/>
      <c r="F18" s="22"/>
      <c r="G18" s="22"/>
      <c r="H18" s="22">
        <v>23012054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v>11473527</v>
      </c>
      <c r="T18" s="22">
        <v>8966498</v>
      </c>
      <c r="U18" s="22">
        <v>8824214</v>
      </c>
      <c r="V18" s="22">
        <v>6677877</v>
      </c>
      <c r="W18" s="22">
        <v>3352787</v>
      </c>
      <c r="X18" s="21"/>
      <c r="Y18" s="21"/>
      <c r="Z18" s="21" t="s">
        <v>8</v>
      </c>
      <c r="AA18" s="22"/>
      <c r="AB18" s="21"/>
    </row>
    <row r="19" spans="1:31" x14ac:dyDescent="0.55000000000000004">
      <c r="A19" s="21" t="s">
        <v>9</v>
      </c>
      <c r="B19" s="21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v>6762067</v>
      </c>
      <c r="T19" s="22">
        <v>5622807</v>
      </c>
      <c r="U19" s="22">
        <v>4811225</v>
      </c>
      <c r="V19" s="22">
        <v>3738857</v>
      </c>
      <c r="W19" s="22">
        <v>1410950</v>
      </c>
      <c r="X19" s="21"/>
      <c r="Y19" s="21"/>
      <c r="Z19" s="21" t="s">
        <v>14</v>
      </c>
      <c r="AA19" s="22"/>
      <c r="AB19" s="21"/>
    </row>
    <row r="20" spans="1:31" x14ac:dyDescent="0.55000000000000004">
      <c r="A20" s="21" t="s">
        <v>19</v>
      </c>
      <c r="B20" s="21"/>
      <c r="C20" s="21"/>
      <c r="D20" s="21"/>
      <c r="E20" s="22"/>
      <c r="F20" s="22"/>
      <c r="G20" s="22"/>
      <c r="H20" s="22">
        <f>H17-H18</f>
        <v>12394270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f>S17-S18</f>
        <v>6211926</v>
      </c>
      <c r="T20" s="22">
        <f t="shared" ref="T20:W20" si="1">T17-T18</f>
        <v>5893880</v>
      </c>
      <c r="U20" s="22">
        <f t="shared" si="1"/>
        <v>3654101</v>
      </c>
      <c r="V20" s="22">
        <f t="shared" si="1"/>
        <v>3373076</v>
      </c>
      <c r="W20" s="22">
        <f t="shared" si="1"/>
        <v>1773616</v>
      </c>
      <c r="X20" s="21"/>
      <c r="Y20" s="21"/>
      <c r="Z20" s="21"/>
      <c r="AA20" s="22"/>
      <c r="AB20" s="21"/>
    </row>
    <row r="21" spans="1:31" x14ac:dyDescent="0.55000000000000004">
      <c r="A21" s="21"/>
      <c r="B21" s="21"/>
      <c r="C21" s="21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 t="s">
        <v>10</v>
      </c>
      <c r="X21" s="21"/>
      <c r="Y21" s="21"/>
      <c r="Z21" s="22"/>
      <c r="AA21" s="22"/>
      <c r="AB21" s="21"/>
    </row>
    <row r="22" spans="1:31" x14ac:dyDescent="0.55000000000000004">
      <c r="A22" s="22" t="s">
        <v>12</v>
      </c>
      <c r="B22" s="21"/>
      <c r="C22" s="22">
        <v>7868353</v>
      </c>
      <c r="D22" s="22">
        <v>7652461</v>
      </c>
      <c r="E22" s="22">
        <v>7378710</v>
      </c>
      <c r="F22" s="22">
        <v>11615234</v>
      </c>
      <c r="G22" s="22">
        <v>18996573</v>
      </c>
      <c r="H22" s="22">
        <v>35386784</v>
      </c>
      <c r="I22" s="22">
        <v>44928717</v>
      </c>
      <c r="J22" s="22">
        <v>48815278</v>
      </c>
      <c r="K22" s="22">
        <v>54818592</v>
      </c>
      <c r="L22" s="22">
        <v>47231900</v>
      </c>
      <c r="M22" s="22">
        <v>41725031</v>
      </c>
      <c r="N22" s="22">
        <v>45153493</v>
      </c>
      <c r="O22" s="22">
        <v>29105499</v>
      </c>
      <c r="P22" s="22">
        <v>23466269</v>
      </c>
      <c r="Q22" s="22">
        <v>22885940</v>
      </c>
      <c r="R22" s="22">
        <v>20064206</v>
      </c>
      <c r="S22" s="22">
        <v>16257810</v>
      </c>
      <c r="T22" s="22">
        <v>14580733</v>
      </c>
      <c r="U22" s="22">
        <v>12401017</v>
      </c>
      <c r="V22" s="22">
        <v>10839276</v>
      </c>
      <c r="W22" s="22">
        <v>8480683</v>
      </c>
      <c r="X22" s="22">
        <v>34289231</v>
      </c>
      <c r="Y22" s="22">
        <v>769646130</v>
      </c>
      <c r="Z22" s="22" t="s">
        <v>12</v>
      </c>
      <c r="AA22" s="22"/>
      <c r="AB22" s="21"/>
    </row>
    <row r="23" spans="1:31" x14ac:dyDescent="0.55000000000000004">
      <c r="A23" s="22" t="s">
        <v>13</v>
      </c>
      <c r="B23" s="21"/>
      <c r="C23" s="22"/>
      <c r="D23" s="22"/>
      <c r="E23" s="22"/>
      <c r="F23" s="22">
        <v>7173303</v>
      </c>
      <c r="G23" s="22">
        <v>12319893</v>
      </c>
      <c r="H23" s="22">
        <v>25329343</v>
      </c>
      <c r="I23" s="22">
        <v>35304737</v>
      </c>
      <c r="J23" s="22">
        <v>37126370</v>
      </c>
      <c r="K23" s="22">
        <v>45133265</v>
      </c>
      <c r="L23" s="22">
        <v>35887687</v>
      </c>
      <c r="M23" s="22">
        <v>31490022</v>
      </c>
      <c r="N23" s="22">
        <v>35695478</v>
      </c>
      <c r="O23" s="22">
        <v>21098268</v>
      </c>
      <c r="P23" s="22">
        <v>17773297</v>
      </c>
      <c r="Q23" s="22">
        <v>17370070</v>
      </c>
      <c r="R23" s="22">
        <v>14318449</v>
      </c>
      <c r="S23" s="22">
        <v>10877795</v>
      </c>
      <c r="T23" s="22">
        <v>9486268</v>
      </c>
      <c r="U23" s="22">
        <v>8049608</v>
      </c>
      <c r="V23" s="22">
        <v>7279459</v>
      </c>
      <c r="W23" s="22">
        <v>5934818</v>
      </c>
      <c r="X23" s="22">
        <v>24854648</v>
      </c>
      <c r="Y23" s="22">
        <v>719011726</v>
      </c>
      <c r="Z23" s="22" t="s">
        <v>13</v>
      </c>
      <c r="AA23" s="22"/>
      <c r="AB23" s="21"/>
    </row>
    <row r="24" spans="1:31" x14ac:dyDescent="0.55000000000000004">
      <c r="A24" s="24" t="s">
        <v>15</v>
      </c>
      <c r="B24" s="25"/>
      <c r="C24" s="24"/>
      <c r="D24" s="24"/>
      <c r="E24" s="24"/>
      <c r="F24" s="24">
        <v>3097798</v>
      </c>
      <c r="G24" s="24">
        <v>7324849</v>
      </c>
      <c r="H24" s="24">
        <v>17100208</v>
      </c>
      <c r="I24" s="24">
        <v>25219568</v>
      </c>
      <c r="J24" s="24">
        <v>29539552</v>
      </c>
      <c r="K24" s="24">
        <v>35163932</v>
      </c>
      <c r="L24" s="24">
        <v>25976517</v>
      </c>
      <c r="M24" s="24">
        <v>17665675</v>
      </c>
      <c r="N24" s="24">
        <v>23776842</v>
      </c>
      <c r="O24" s="24">
        <v>9606083</v>
      </c>
      <c r="P24" s="24">
        <v>9048849</v>
      </c>
      <c r="Q24" s="24">
        <v>9205768</v>
      </c>
      <c r="R24" s="24">
        <v>8369971</v>
      </c>
      <c r="S24" s="24">
        <v>6738197</v>
      </c>
      <c r="T24" s="24">
        <v>5857198</v>
      </c>
      <c r="U24" s="24">
        <v>4779485</v>
      </c>
      <c r="V24" s="24">
        <v>3845354</v>
      </c>
      <c r="W24" s="24">
        <v>2535325</v>
      </c>
      <c r="X24" s="22">
        <v>20365874</v>
      </c>
      <c r="Y24" s="22">
        <v>623044506</v>
      </c>
      <c r="Z24" s="22" t="s">
        <v>15</v>
      </c>
      <c r="AA24" s="22"/>
      <c r="AB24" s="21"/>
    </row>
    <row r="25" spans="1:31" x14ac:dyDescent="0.55000000000000004">
      <c r="A25" s="22" t="s">
        <v>20</v>
      </c>
      <c r="B25" s="21"/>
      <c r="C25" s="22"/>
      <c r="D25" s="22"/>
      <c r="E25" s="22"/>
      <c r="F25" s="22">
        <f>F22-F23</f>
        <v>4441931</v>
      </c>
      <c r="G25" s="22">
        <f t="shared" ref="G25:T25" si="2">G22-G23</f>
        <v>6676680</v>
      </c>
      <c r="H25" s="22">
        <f t="shared" si="2"/>
        <v>10057441</v>
      </c>
      <c r="I25" s="22">
        <f t="shared" si="2"/>
        <v>9623980</v>
      </c>
      <c r="J25" s="22">
        <f t="shared" si="2"/>
        <v>11688908</v>
      </c>
      <c r="K25" s="22">
        <f t="shared" si="2"/>
        <v>9685327</v>
      </c>
      <c r="L25" s="22">
        <f t="shared" si="2"/>
        <v>11344213</v>
      </c>
      <c r="M25" s="22">
        <f t="shared" si="2"/>
        <v>10235009</v>
      </c>
      <c r="N25" s="22">
        <f t="shared" si="2"/>
        <v>9458015</v>
      </c>
      <c r="O25" s="22">
        <f t="shared" si="2"/>
        <v>8007231</v>
      </c>
      <c r="P25" s="22">
        <f t="shared" si="2"/>
        <v>5692972</v>
      </c>
      <c r="Q25" s="22">
        <f t="shared" si="2"/>
        <v>5515870</v>
      </c>
      <c r="R25" s="22">
        <f t="shared" si="2"/>
        <v>5745757</v>
      </c>
      <c r="S25" s="22">
        <f t="shared" si="2"/>
        <v>5380015</v>
      </c>
      <c r="T25" s="22">
        <f t="shared" si="2"/>
        <v>5094465</v>
      </c>
      <c r="U25" s="22"/>
      <c r="V25" s="22"/>
      <c r="W25" s="22"/>
      <c r="X25" s="22"/>
      <c r="Y25" s="22"/>
      <c r="Z25" s="22"/>
      <c r="AA25" s="22"/>
      <c r="AB25" s="21"/>
    </row>
    <row r="26" spans="1:31" x14ac:dyDescent="0.55000000000000004">
      <c r="A26" s="22" t="s">
        <v>21</v>
      </c>
      <c r="B26" s="21"/>
      <c r="C26" s="22"/>
      <c r="D26" s="22"/>
      <c r="E26" s="22"/>
      <c r="F26" s="22">
        <f>F22-F24</f>
        <v>8517436</v>
      </c>
      <c r="G26" s="22">
        <f t="shared" ref="G26:T26" si="3">G22-G24</f>
        <v>11671724</v>
      </c>
      <c r="H26" s="22">
        <f t="shared" si="3"/>
        <v>18286576</v>
      </c>
      <c r="I26" s="22">
        <f t="shared" si="3"/>
        <v>19709149</v>
      </c>
      <c r="J26" s="22">
        <f t="shared" si="3"/>
        <v>19275726</v>
      </c>
      <c r="K26" s="22">
        <f t="shared" si="3"/>
        <v>19654660</v>
      </c>
      <c r="L26" s="22">
        <f t="shared" si="3"/>
        <v>21255383</v>
      </c>
      <c r="M26" s="22">
        <f t="shared" si="3"/>
        <v>24059356</v>
      </c>
      <c r="N26" s="22">
        <f t="shared" si="3"/>
        <v>21376651</v>
      </c>
      <c r="O26" s="22">
        <f t="shared" si="3"/>
        <v>19499416</v>
      </c>
      <c r="P26" s="22">
        <f t="shared" si="3"/>
        <v>14417420</v>
      </c>
      <c r="Q26" s="22">
        <f t="shared" si="3"/>
        <v>13680172</v>
      </c>
      <c r="R26" s="22">
        <f t="shared" si="3"/>
        <v>11694235</v>
      </c>
      <c r="S26" s="22">
        <f t="shared" si="3"/>
        <v>9519613</v>
      </c>
      <c r="T26" s="22">
        <f t="shared" si="3"/>
        <v>8723535</v>
      </c>
      <c r="U26" s="22"/>
      <c r="V26" s="22"/>
      <c r="W26" s="22"/>
      <c r="X26" s="22"/>
      <c r="Y26" s="22"/>
      <c r="Z26" s="22"/>
      <c r="AA26" s="22"/>
      <c r="AB26" s="21"/>
    </row>
    <row r="27" spans="1:31" x14ac:dyDescent="0.55000000000000004">
      <c r="A27" s="21"/>
      <c r="B27" s="21"/>
      <c r="C27" s="22"/>
      <c r="D27" s="22"/>
      <c r="E27" s="22"/>
      <c r="F27" s="21"/>
      <c r="G27" s="21"/>
      <c r="H27" s="21"/>
      <c r="I27" s="21"/>
      <c r="J27" s="21"/>
      <c r="K27" s="22"/>
      <c r="L27" s="22"/>
      <c r="M27" s="22" t="s">
        <v>17</v>
      </c>
      <c r="N27" s="22" t="s">
        <v>16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1"/>
    </row>
    <row r="28" spans="1:31" x14ac:dyDescent="0.55000000000000004">
      <c r="A28" s="6" t="s">
        <v>48</v>
      </c>
      <c r="B28" s="5"/>
      <c r="C28" s="4"/>
      <c r="D28" s="4"/>
      <c r="E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1" x14ac:dyDescent="0.55000000000000004">
      <c r="A29" s="2" t="s">
        <v>37</v>
      </c>
      <c r="C29" s="2"/>
      <c r="D29" s="15">
        <v>637</v>
      </c>
      <c r="E29" s="15">
        <v>649</v>
      </c>
      <c r="F29" s="15">
        <v>675</v>
      </c>
      <c r="G29" s="15">
        <v>685</v>
      </c>
      <c r="H29" s="15">
        <v>700</v>
      </c>
      <c r="I29" s="15">
        <v>730</v>
      </c>
      <c r="J29" s="15">
        <v>752</v>
      </c>
      <c r="K29" s="15">
        <v>780</v>
      </c>
      <c r="L29" s="15">
        <v>804</v>
      </c>
      <c r="M29" s="15">
        <v>839</v>
      </c>
      <c r="N29" s="15">
        <v>865</v>
      </c>
      <c r="O29" s="15">
        <v>900</v>
      </c>
      <c r="P29" s="7"/>
      <c r="Q29" s="7"/>
      <c r="R29" s="7"/>
      <c r="S29" s="7"/>
      <c r="T29" s="7"/>
      <c r="U29" s="7"/>
      <c r="V29" s="2"/>
      <c r="W29" s="2"/>
      <c r="X29" s="2"/>
      <c r="Y29" s="2"/>
      <c r="Z29" s="2"/>
      <c r="AA29" s="2"/>
    </row>
    <row r="30" spans="1:31" x14ac:dyDescent="0.55000000000000004">
      <c r="A30" s="2" t="s">
        <v>81</v>
      </c>
      <c r="C30" s="2"/>
      <c r="D30" s="15">
        <f>1-(1/D31)</f>
        <v>0.2592592592592593</v>
      </c>
      <c r="E30" s="15">
        <f t="shared" ref="E30:O30" si="4">1-(1/E31)</f>
        <v>0.4285714285714286</v>
      </c>
      <c r="F30" s="15">
        <f t="shared" si="4"/>
        <v>0.75</v>
      </c>
      <c r="G30" s="15">
        <f t="shared" si="4"/>
        <v>0.83922829581993574</v>
      </c>
      <c r="H30" s="15">
        <f t="shared" si="4"/>
        <v>0.86413043478260865</v>
      </c>
      <c r="I30" s="15">
        <f t="shared" si="4"/>
        <v>0.85714285714285721</v>
      </c>
      <c r="J30" s="15">
        <f t="shared" si="4"/>
        <v>0.75124378109452739</v>
      </c>
      <c r="K30" s="15">
        <f t="shared" si="4"/>
        <v>0.7191011235955056</v>
      </c>
      <c r="L30" s="15">
        <f t="shared" si="4"/>
        <v>0.63503649635036497</v>
      </c>
      <c r="M30" s="15">
        <f t="shared" si="4"/>
        <v>0.45355191256830607</v>
      </c>
      <c r="N30" s="15">
        <f t="shared" si="4"/>
        <v>0.19999999999999996</v>
      </c>
      <c r="O30" s="15">
        <f t="shared" si="4"/>
        <v>7.4074074074074181E-2</v>
      </c>
      <c r="P30" s="7"/>
      <c r="Q30" s="7"/>
      <c r="R30" s="7"/>
      <c r="S30" s="7"/>
      <c r="T30" s="7"/>
      <c r="U30" s="7"/>
      <c r="V30" s="2"/>
      <c r="W30" s="2"/>
      <c r="X30" s="22"/>
      <c r="Y30" s="22"/>
      <c r="Z30" s="22"/>
      <c r="AA30" s="22"/>
      <c r="AB30" s="21"/>
      <c r="AC30" s="21"/>
      <c r="AD30" s="21"/>
      <c r="AE30" s="21"/>
    </row>
    <row r="31" spans="1:31" x14ac:dyDescent="0.55000000000000004">
      <c r="A31" s="22" t="s">
        <v>38</v>
      </c>
      <c r="B31" s="21"/>
      <c r="C31" s="22"/>
      <c r="D31" s="27">
        <v>1.35</v>
      </c>
      <c r="E31" s="27">
        <v>1.75</v>
      </c>
      <c r="F31" s="27">
        <v>4</v>
      </c>
      <c r="G31" s="27">
        <v>6.22</v>
      </c>
      <c r="H31" s="27">
        <v>7.36</v>
      </c>
      <c r="I31" s="27">
        <v>7</v>
      </c>
      <c r="J31" s="27">
        <v>4.0199999999999996</v>
      </c>
      <c r="K31" s="27">
        <v>3.56</v>
      </c>
      <c r="L31" s="27">
        <v>2.74</v>
      </c>
      <c r="M31" s="27">
        <v>1.83</v>
      </c>
      <c r="N31" s="27">
        <v>1.25</v>
      </c>
      <c r="O31" s="27">
        <v>1.08</v>
      </c>
      <c r="P31" s="7"/>
      <c r="Q31" s="7"/>
      <c r="R31" s="7"/>
      <c r="S31" s="7"/>
      <c r="T31" s="7"/>
      <c r="U31" s="7"/>
      <c r="V31" s="2"/>
      <c r="W31" s="2"/>
      <c r="X31" s="22"/>
      <c r="Y31" s="22"/>
      <c r="Z31" s="22"/>
      <c r="AA31" s="22"/>
      <c r="AB31" s="21"/>
      <c r="AC31" s="21"/>
      <c r="AD31" s="21"/>
      <c r="AE31" s="21"/>
    </row>
    <row r="32" spans="1:31" x14ac:dyDescent="0.55000000000000004">
      <c r="A32" s="22" t="s">
        <v>66</v>
      </c>
      <c r="B32" s="21"/>
      <c r="C32" s="22"/>
      <c r="D32" s="22">
        <f>D31*$B$45</f>
        <v>552.54255663943127</v>
      </c>
      <c r="E32" s="22">
        <f t="shared" ref="E32:O32" si="5">E31*$B$45</f>
        <v>716.25886971778129</v>
      </c>
      <c r="F32" s="22">
        <f t="shared" si="5"/>
        <v>1637.1631307835</v>
      </c>
      <c r="G32" s="22">
        <f t="shared" si="5"/>
        <v>2545.7886683683423</v>
      </c>
      <c r="H32" s="22">
        <f t="shared" si="5"/>
        <v>3012.38016064164</v>
      </c>
      <c r="I32" s="22">
        <f t="shared" si="5"/>
        <v>2865.0354788711252</v>
      </c>
      <c r="J32" s="22">
        <f t="shared" si="5"/>
        <v>1645.3489464374175</v>
      </c>
      <c r="K32" s="22">
        <f t="shared" si="5"/>
        <v>1457.0751863973151</v>
      </c>
      <c r="L32" s="22">
        <f t="shared" si="5"/>
        <v>1121.4567445866976</v>
      </c>
      <c r="M32" s="22">
        <f t="shared" si="5"/>
        <v>749.0021323334513</v>
      </c>
      <c r="N32" s="22">
        <f t="shared" si="5"/>
        <v>511.61347836984373</v>
      </c>
      <c r="O32" s="22">
        <f t="shared" si="5"/>
        <v>442.03404531154501</v>
      </c>
      <c r="P32" s="7"/>
      <c r="Q32" s="7"/>
      <c r="R32" s="7"/>
      <c r="S32" s="7"/>
      <c r="T32" s="7"/>
      <c r="U32" s="7"/>
      <c r="V32" s="2"/>
      <c r="W32" s="2"/>
      <c r="X32" s="22"/>
      <c r="Y32" s="22"/>
      <c r="Z32" s="22"/>
      <c r="AA32" s="22"/>
      <c r="AB32" s="21"/>
      <c r="AC32" s="21"/>
      <c r="AD32" s="21"/>
      <c r="AE32" s="21"/>
    </row>
    <row r="33" spans="1:32" x14ac:dyDescent="0.55000000000000004">
      <c r="A33" s="22" t="s">
        <v>67</v>
      </c>
      <c r="B33" s="21"/>
      <c r="C33" s="21"/>
      <c r="D33" s="22">
        <f>D31*$B$58</f>
        <v>0.5525425566394313</v>
      </c>
      <c r="E33" s="28">
        <f t="shared" ref="E33:O33" si="6">E32/1000</f>
        <v>0.7162588697177813</v>
      </c>
      <c r="F33" s="28">
        <f t="shared" si="6"/>
        <v>1.6371631307835</v>
      </c>
      <c r="G33" s="28">
        <f t="shared" si="6"/>
        <v>2.5457886683683424</v>
      </c>
      <c r="H33" s="28">
        <f t="shared" si="6"/>
        <v>3.0123801606416398</v>
      </c>
      <c r="I33" s="28">
        <f t="shared" si="6"/>
        <v>2.8650354788711252</v>
      </c>
      <c r="J33" s="28">
        <f t="shared" si="6"/>
        <v>1.6453489464374174</v>
      </c>
      <c r="K33" s="28">
        <f t="shared" si="6"/>
        <v>1.457075186397315</v>
      </c>
      <c r="L33" s="28">
        <f t="shared" si="6"/>
        <v>1.1214567445866976</v>
      </c>
      <c r="M33" s="28">
        <f t="shared" si="6"/>
        <v>0.74900213233345125</v>
      </c>
      <c r="N33" s="28">
        <f t="shared" si="6"/>
        <v>0.51161347836984372</v>
      </c>
      <c r="O33" s="28">
        <f t="shared" si="6"/>
        <v>0.442034045311545</v>
      </c>
      <c r="P33" s="7"/>
      <c r="Q33" s="7"/>
      <c r="W33" s="2"/>
      <c r="X33" s="22"/>
      <c r="Y33" s="22"/>
      <c r="Z33" s="22"/>
      <c r="AA33" s="30" t="s">
        <v>50</v>
      </c>
      <c r="AB33" s="21"/>
      <c r="AC33" s="21"/>
      <c r="AD33" s="32" t="s">
        <v>64</v>
      </c>
      <c r="AE33" s="21" t="s">
        <v>23</v>
      </c>
      <c r="AF33" t="s">
        <v>24</v>
      </c>
    </row>
    <row r="34" spans="1:32" x14ac:dyDescent="0.55000000000000004">
      <c r="A34" s="22" t="s">
        <v>47</v>
      </c>
      <c r="B34" s="21" t="s">
        <v>85</v>
      </c>
      <c r="C34" s="22"/>
      <c r="D34" s="22"/>
      <c r="E34" s="22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"/>
      <c r="Q34" s="2"/>
      <c r="W34" s="2"/>
      <c r="X34" s="22"/>
      <c r="Y34" s="22"/>
      <c r="Z34" s="22"/>
      <c r="AA34" s="22" t="s">
        <v>51</v>
      </c>
      <c r="AB34" s="21">
        <v>0.90749000000000002</v>
      </c>
      <c r="AC34" s="21" t="s">
        <v>55</v>
      </c>
      <c r="AD34" s="21" t="s">
        <v>53</v>
      </c>
      <c r="AE34" s="21">
        <v>84</v>
      </c>
      <c r="AF34">
        <f>AE34*D39</f>
        <v>3.2004023362937057</v>
      </c>
    </row>
    <row r="35" spans="1:32" x14ac:dyDescent="0.55000000000000004">
      <c r="A35" s="2"/>
      <c r="C35" s="2"/>
      <c r="D35" s="2"/>
      <c r="E35" s="2"/>
      <c r="K35" s="2"/>
      <c r="L35" s="2"/>
      <c r="M35" s="22"/>
      <c r="N35" s="22"/>
      <c r="O35" s="22"/>
      <c r="P35" s="22"/>
      <c r="Q35" s="22"/>
      <c r="R35" s="27" t="s">
        <v>49</v>
      </c>
      <c r="S35" s="27"/>
      <c r="T35" s="27"/>
      <c r="U35" s="27"/>
      <c r="V35" s="22">
        <v>0.90749000000000002</v>
      </c>
      <c r="W35" s="2"/>
      <c r="X35" s="22"/>
      <c r="Y35" s="22"/>
      <c r="Z35" s="22"/>
      <c r="AA35" s="22"/>
      <c r="AB35" s="21"/>
      <c r="AC35" s="21"/>
      <c r="AD35" s="21"/>
      <c r="AE35" s="21"/>
    </row>
    <row r="36" spans="1:32" x14ac:dyDescent="0.55000000000000004">
      <c r="A36" s="2"/>
      <c r="C36" s="2"/>
      <c r="D36" s="2"/>
      <c r="E36" s="2"/>
      <c r="K36" s="2"/>
      <c r="L36" s="2"/>
      <c r="M36" s="22"/>
      <c r="N36" s="22"/>
      <c r="O36" s="22"/>
      <c r="P36" s="22"/>
      <c r="Q36" s="22"/>
      <c r="R36" s="22" t="s">
        <v>41</v>
      </c>
      <c r="S36" s="22"/>
      <c r="T36" s="22"/>
      <c r="U36" s="22"/>
      <c r="V36" s="22">
        <v>0.81</v>
      </c>
      <c r="W36" s="2"/>
      <c r="X36" s="22"/>
      <c r="Y36" s="22"/>
      <c r="Z36" s="22"/>
      <c r="AA36" s="22"/>
      <c r="AB36" s="21"/>
      <c r="AC36" s="21"/>
      <c r="AD36" s="21"/>
      <c r="AE36" s="21"/>
    </row>
    <row r="37" spans="1:32" x14ac:dyDescent="0.55000000000000004">
      <c r="A37" s="29" t="s">
        <v>22</v>
      </c>
      <c r="B37" s="25"/>
      <c r="C37" s="22"/>
      <c r="D37" s="21" t="s">
        <v>71</v>
      </c>
      <c r="E37" s="21" t="s">
        <v>72</v>
      </c>
      <c r="F37" s="21" t="s">
        <v>82</v>
      </c>
      <c r="G37" s="29" t="s">
        <v>25</v>
      </c>
      <c r="H37" s="29"/>
      <c r="I37" s="30" t="s">
        <v>28</v>
      </c>
      <c r="J37" s="5"/>
      <c r="K37" t="s">
        <v>72</v>
      </c>
      <c r="L37" s="2" t="s">
        <v>73</v>
      </c>
      <c r="M37" s="22"/>
      <c r="N37" s="22"/>
      <c r="O37" s="22"/>
      <c r="P37" s="22"/>
      <c r="Q37" s="22"/>
      <c r="R37" s="21" t="s">
        <v>59</v>
      </c>
      <c r="S37" s="22"/>
      <c r="T37" s="22"/>
      <c r="U37" s="22"/>
      <c r="V37" s="22">
        <f>V36*V35</f>
        <v>0.73506690000000008</v>
      </c>
      <c r="W37" s="2"/>
      <c r="X37" s="22"/>
      <c r="Y37" s="22"/>
      <c r="Z37" s="22"/>
      <c r="AA37" s="22" t="s">
        <v>52</v>
      </c>
      <c r="AB37" s="21">
        <v>13.05</v>
      </c>
      <c r="AC37" s="21" t="s">
        <v>24</v>
      </c>
      <c r="AD37" s="21" t="s">
        <v>52</v>
      </c>
      <c r="AE37" s="21">
        <v>350</v>
      </c>
      <c r="AF37">
        <f>AE37*D39</f>
        <v>13.335009734557106</v>
      </c>
    </row>
    <row r="38" spans="1:32" x14ac:dyDescent="0.55000000000000004">
      <c r="A38" s="22" t="s">
        <v>23</v>
      </c>
      <c r="B38" s="21">
        <v>2000</v>
      </c>
      <c r="C38" s="27">
        <v>26.246700000000001</v>
      </c>
      <c r="D38" s="21">
        <v>1</v>
      </c>
      <c r="E38" s="21"/>
      <c r="F38" s="21"/>
      <c r="G38" s="22" t="s">
        <v>26</v>
      </c>
      <c r="H38" s="27">
        <v>33.21</v>
      </c>
      <c r="I38" s="21" t="s">
        <v>29</v>
      </c>
      <c r="J38">
        <v>1</v>
      </c>
      <c r="K38" s="2"/>
      <c r="L38" s="2"/>
      <c r="M38" s="2" t="s">
        <v>32</v>
      </c>
      <c r="P38" s="2">
        <v>2.6937782700594366</v>
      </c>
      <c r="Q38" s="2"/>
      <c r="R38" s="2" t="s">
        <v>60</v>
      </c>
      <c r="S38" s="2"/>
      <c r="T38" s="2"/>
      <c r="U38" s="2"/>
      <c r="V38" s="8">
        <f>V37/P38</f>
        <v>0.27287579982734855</v>
      </c>
      <c r="W38" s="2" t="s">
        <v>56</v>
      </c>
      <c r="X38" s="22"/>
      <c r="Y38" s="22"/>
      <c r="Z38" s="22"/>
      <c r="AA38" s="22" t="s">
        <v>53</v>
      </c>
      <c r="AB38" s="21">
        <v>3.06</v>
      </c>
      <c r="AC38" s="21" t="s">
        <v>24</v>
      </c>
      <c r="AD38" s="21"/>
      <c r="AE38" s="21"/>
    </row>
    <row r="39" spans="1:32" x14ac:dyDescent="0.55000000000000004">
      <c r="A39" s="22" t="s">
        <v>24</v>
      </c>
      <c r="B39" s="21">
        <v>76.2</v>
      </c>
      <c r="C39" s="21">
        <v>1</v>
      </c>
      <c r="D39" s="31">
        <f>C39/C38</f>
        <v>3.8100027813020305E-2</v>
      </c>
      <c r="E39" s="21">
        <v>3.7100000000000001E-2</v>
      </c>
      <c r="F39" s="21">
        <v>1.2699999999999999E-2</v>
      </c>
      <c r="G39" s="21" t="s">
        <v>27</v>
      </c>
      <c r="H39" s="21">
        <v>33.200000000000003</v>
      </c>
      <c r="I39" s="21" t="s">
        <v>30</v>
      </c>
      <c r="J39" s="8">
        <f>D39*D39*D39</f>
        <v>5.530646212106364E-5</v>
      </c>
      <c r="K39" s="8">
        <f>E39*E39*E39</f>
        <v>5.1064811000000003E-5</v>
      </c>
      <c r="L39" s="22">
        <f>0.0127*0.0127*0.0127</f>
        <v>2.0483829999999999E-6</v>
      </c>
      <c r="M39" s="22" t="s">
        <v>33</v>
      </c>
      <c r="N39" s="22"/>
      <c r="O39" s="22"/>
      <c r="P39" s="22">
        <f>P38*1000</f>
        <v>2693.7782700594366</v>
      </c>
      <c r="Q39" s="22"/>
      <c r="R39" s="22" t="s">
        <v>61</v>
      </c>
      <c r="S39" s="22"/>
      <c r="T39" s="22"/>
      <c r="U39" s="22"/>
      <c r="V39" s="22">
        <f>V38*1000</f>
        <v>272.87579982734854</v>
      </c>
      <c r="W39" s="22" t="s">
        <v>30</v>
      </c>
      <c r="X39" s="22"/>
      <c r="Y39" s="22"/>
      <c r="Z39" s="22"/>
      <c r="AA39" s="22" t="s">
        <v>54</v>
      </c>
      <c r="AB39" s="21">
        <f>3.14159*((AB37/2)^2)*AB38</f>
        <v>409.29078269587501</v>
      </c>
      <c r="AC39" s="21" t="s">
        <v>30</v>
      </c>
      <c r="AD39" s="21"/>
      <c r="AE39" s="21"/>
    </row>
    <row r="40" spans="1:32" x14ac:dyDescent="0.55000000000000004">
      <c r="A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  <c r="Y40" s="22"/>
      <c r="Z40" s="22"/>
      <c r="AA40" s="22" t="s">
        <v>54</v>
      </c>
      <c r="AB40" s="21">
        <f>AB39/1000</f>
        <v>0.40929078269587499</v>
      </c>
      <c r="AC40" s="21" t="s">
        <v>56</v>
      </c>
      <c r="AD40" s="21"/>
      <c r="AE40" s="21"/>
    </row>
    <row r="41" spans="1:32" x14ac:dyDescent="0.55000000000000004">
      <c r="A41" s="2" t="s">
        <v>63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  <c r="Y41" s="22"/>
      <c r="Z41" s="22"/>
      <c r="AA41" s="22" t="s">
        <v>57</v>
      </c>
      <c r="AB41" s="21">
        <f>AB34/AB40</f>
        <v>2.2172255969768901</v>
      </c>
      <c r="AC41" s="21" t="s">
        <v>58</v>
      </c>
      <c r="AD41" s="21"/>
      <c r="AE41" s="21"/>
    </row>
    <row r="42" spans="1:32" x14ac:dyDescent="0.55000000000000004">
      <c r="B42" s="7">
        <v>1</v>
      </c>
      <c r="C42" s="7">
        <v>2</v>
      </c>
      <c r="D42" s="7">
        <v>3</v>
      </c>
      <c r="E42" s="7">
        <v>4</v>
      </c>
      <c r="F42" s="7">
        <v>5</v>
      </c>
      <c r="G42" s="7">
        <v>6</v>
      </c>
      <c r="H42" s="7">
        <v>7</v>
      </c>
      <c r="I42" s="7">
        <v>8</v>
      </c>
      <c r="J42" s="7">
        <v>9</v>
      </c>
      <c r="K42" s="7">
        <v>10</v>
      </c>
      <c r="L42" s="7">
        <v>11</v>
      </c>
      <c r="M42" s="7">
        <v>13</v>
      </c>
      <c r="N42" s="7">
        <v>14</v>
      </c>
      <c r="O42" s="7">
        <v>15</v>
      </c>
      <c r="P42" s="7">
        <v>16</v>
      </c>
      <c r="Q42" s="7">
        <v>17</v>
      </c>
      <c r="R42" s="7">
        <v>18</v>
      </c>
      <c r="S42" s="7">
        <v>19</v>
      </c>
      <c r="T42" s="7">
        <v>20</v>
      </c>
      <c r="U42" s="7">
        <v>21</v>
      </c>
      <c r="V42" s="7">
        <v>22</v>
      </c>
      <c r="W42" s="7">
        <v>23</v>
      </c>
      <c r="X42" s="22"/>
      <c r="Y42" s="22"/>
      <c r="Z42" s="22"/>
      <c r="AA42" s="22"/>
      <c r="AB42" s="21"/>
      <c r="AC42" s="21"/>
      <c r="AD42" s="21"/>
      <c r="AE42" s="21"/>
    </row>
    <row r="43" spans="1:32" x14ac:dyDescent="0.55000000000000004">
      <c r="A43" t="s">
        <v>1</v>
      </c>
      <c r="B43" s="7" t="s">
        <v>65</v>
      </c>
      <c r="C43" s="7">
        <v>625</v>
      </c>
      <c r="D43" s="7">
        <v>700</v>
      </c>
      <c r="E43" s="7">
        <v>800</v>
      </c>
      <c r="F43" s="7">
        <v>870</v>
      </c>
      <c r="G43" s="7">
        <v>885</v>
      </c>
      <c r="H43" s="7">
        <v>900</v>
      </c>
      <c r="I43" s="7">
        <v>910</v>
      </c>
      <c r="J43" s="7">
        <v>925</v>
      </c>
      <c r="K43" s="7">
        <v>935</v>
      </c>
      <c r="L43" s="7">
        <v>950</v>
      </c>
      <c r="M43" s="7">
        <v>1000</v>
      </c>
      <c r="N43" s="7">
        <v>1020</v>
      </c>
      <c r="O43" s="7">
        <v>1030</v>
      </c>
      <c r="P43" s="7">
        <v>1060</v>
      </c>
      <c r="Q43" s="7">
        <v>1075</v>
      </c>
      <c r="R43" s="7">
        <v>1085</v>
      </c>
      <c r="S43" s="7">
        <v>1100</v>
      </c>
      <c r="T43" s="7">
        <v>1120</v>
      </c>
      <c r="U43" s="7">
        <v>1135</v>
      </c>
      <c r="V43" s="7">
        <v>1150</v>
      </c>
      <c r="W43" s="7">
        <v>1165</v>
      </c>
      <c r="X43" s="22" t="s">
        <v>90</v>
      </c>
      <c r="Y43" s="22" t="s">
        <v>91</v>
      </c>
      <c r="Z43" s="22" t="s">
        <v>92</v>
      </c>
      <c r="AA43" s="22" t="s">
        <v>93</v>
      </c>
      <c r="AB43" s="21"/>
      <c r="AC43" s="21"/>
      <c r="AD43" s="21"/>
      <c r="AE43" s="21"/>
    </row>
    <row r="44" spans="1:32" x14ac:dyDescent="0.55000000000000004">
      <c r="A44" s="9" t="s">
        <v>34</v>
      </c>
      <c r="B44" s="11">
        <v>25</v>
      </c>
      <c r="C44" s="13">
        <v>474.99700000000001</v>
      </c>
      <c r="D44" s="13">
        <v>537.72699999999998</v>
      </c>
      <c r="E44" s="13">
        <v>621.36699999999996</v>
      </c>
      <c r="F44" s="13">
        <v>679.91499999999996</v>
      </c>
      <c r="G44" s="13">
        <v>692.46100000000001</v>
      </c>
      <c r="H44" s="13">
        <v>705.00699999999995</v>
      </c>
      <c r="I44" s="13">
        <v>713.37099999999998</v>
      </c>
      <c r="J44" s="13">
        <v>725.91700000000003</v>
      </c>
      <c r="K44" s="13">
        <v>734.28099999999995</v>
      </c>
      <c r="L44" s="13">
        <v>746.827</v>
      </c>
      <c r="M44" s="13">
        <v>788.64699999999993</v>
      </c>
      <c r="N44" s="13">
        <v>805.375</v>
      </c>
      <c r="O44" s="13">
        <v>813.73900000000003</v>
      </c>
      <c r="P44" s="13">
        <v>838.83100000000002</v>
      </c>
      <c r="Q44" s="13">
        <v>851.37699999999995</v>
      </c>
      <c r="R44" s="13">
        <v>859.74099999999999</v>
      </c>
      <c r="S44" s="13">
        <v>872.28700000000003</v>
      </c>
      <c r="T44" s="13">
        <v>889.01499999999999</v>
      </c>
      <c r="U44" s="13">
        <v>901.56100000000004</v>
      </c>
      <c r="V44" s="13">
        <v>914.10699999999997</v>
      </c>
      <c r="W44" s="13">
        <v>926.65300000000002</v>
      </c>
      <c r="X44" s="33">
        <v>735</v>
      </c>
      <c r="Y44" s="22">
        <v>735</v>
      </c>
      <c r="Z44" s="21"/>
      <c r="AA44" s="21"/>
      <c r="AB44" s="21"/>
      <c r="AC44" s="21"/>
      <c r="AD44" s="21"/>
      <c r="AE44" s="21"/>
    </row>
    <row r="45" spans="1:32" x14ac:dyDescent="0.55000000000000004">
      <c r="A45" s="21" t="s">
        <v>31</v>
      </c>
      <c r="B45" s="23">
        <f>AB39</f>
        <v>409.29078269587501</v>
      </c>
      <c r="C45" s="23">
        <f t="shared" ref="C45:W45" si="7">C22*$J$39</f>
        <v>435.17076714965748</v>
      </c>
      <c r="D45" s="23">
        <f t="shared" si="7"/>
        <v>423.2305444294168</v>
      </c>
      <c r="E45" s="23">
        <f t="shared" si="7"/>
        <v>408.09034511731352</v>
      </c>
      <c r="F45" s="23">
        <f t="shared" si="7"/>
        <v>642.3974992482905</v>
      </c>
      <c r="G45" s="23">
        <f t="shared" si="7"/>
        <v>1050.6332450545203</v>
      </c>
      <c r="H45" s="23">
        <f t="shared" si="7"/>
        <v>1957.1178288822609</v>
      </c>
      <c r="I45" s="23">
        <f t="shared" si="7"/>
        <v>2484.8483849084882</v>
      </c>
      <c r="J45" s="23">
        <f t="shared" si="7"/>
        <v>2699.800323636191</v>
      </c>
      <c r="K45" s="23">
        <f t="shared" si="7"/>
        <v>3031.8223819780424</v>
      </c>
      <c r="L45" s="23">
        <f t="shared" si="7"/>
        <v>2612.2292882558659</v>
      </c>
      <c r="M45" s="23">
        <f t="shared" si="7"/>
        <v>2307.6638465017063</v>
      </c>
      <c r="N45" s="23">
        <f t="shared" si="7"/>
        <v>2497.2799502382122</v>
      </c>
      <c r="O45" s="23">
        <f t="shared" si="7"/>
        <v>1609.7221779581557</v>
      </c>
      <c r="P45" s="23">
        <f t="shared" si="7"/>
        <v>1297.83631757119</v>
      </c>
      <c r="Q45" s="23">
        <f t="shared" si="7"/>
        <v>1265.7403737149352</v>
      </c>
      <c r="R45" s="23">
        <f t="shared" si="7"/>
        <v>1109.6802491282178</v>
      </c>
      <c r="S45" s="23">
        <f t="shared" si="7"/>
        <v>899.16195293644967</v>
      </c>
      <c r="T45" s="23">
        <f t="shared" si="7"/>
        <v>806.40875736184262</v>
      </c>
      <c r="U45" s="23">
        <f t="shared" si="7"/>
        <v>685.85637697316622</v>
      </c>
      <c r="V45" s="23">
        <f t="shared" si="7"/>
        <v>599.48200751375418</v>
      </c>
      <c r="W45" s="23">
        <f t="shared" si="7"/>
        <v>469.03657310024835</v>
      </c>
      <c r="X45" s="23">
        <f>X22*$K$39</f>
        <v>1750.9731003503412</v>
      </c>
      <c r="Y45" s="23">
        <f>Y22*$L$39</f>
        <v>1576.53004870779</v>
      </c>
      <c r="Z45" s="21"/>
      <c r="AA45" s="21"/>
      <c r="AB45" s="21"/>
      <c r="AC45" s="21"/>
      <c r="AD45" s="21"/>
      <c r="AE45" s="21"/>
    </row>
    <row r="46" spans="1:32" x14ac:dyDescent="0.55000000000000004">
      <c r="A46" s="21" t="s">
        <v>35</v>
      </c>
      <c r="B46" s="23"/>
      <c r="C46" s="23">
        <f t="shared" ref="C46:W46" si="8">C23*$J$39</f>
        <v>0</v>
      </c>
      <c r="D46" s="23">
        <f t="shared" si="8"/>
        <v>0</v>
      </c>
      <c r="E46" s="23">
        <f t="shared" si="8"/>
        <v>0</v>
      </c>
      <c r="F46" s="23">
        <f t="shared" si="8"/>
        <v>396.73001065241215</v>
      </c>
      <c r="G46" s="23">
        <f t="shared" si="8"/>
        <v>681.36969554005714</v>
      </c>
      <c r="H46" s="23">
        <f t="shared" si="8"/>
        <v>1400.8763491809284</v>
      </c>
      <c r="I46" s="23">
        <f t="shared" si="8"/>
        <v>1952.5800995846139</v>
      </c>
      <c r="J46" s="23">
        <f t="shared" si="8"/>
        <v>2053.3281760975933</v>
      </c>
      <c r="K46" s="23">
        <f t="shared" si="8"/>
        <v>2496.1612111224272</v>
      </c>
      <c r="L46" s="23">
        <f t="shared" si="8"/>
        <v>1984.8210016780881</v>
      </c>
      <c r="M46" s="23">
        <f t="shared" si="8"/>
        <v>1741.6017089344607</v>
      </c>
      <c r="N46" s="23">
        <f t="shared" si="8"/>
        <v>1974.1906019002604</v>
      </c>
      <c r="O46" s="23">
        <f t="shared" si="8"/>
        <v>1166.8705599620491</v>
      </c>
      <c r="P46" s="23">
        <f t="shared" si="8"/>
        <v>982.97817729691405</v>
      </c>
      <c r="Q46" s="23">
        <f t="shared" si="8"/>
        <v>960.67711849522391</v>
      </c>
      <c r="R46" s="23">
        <f t="shared" si="8"/>
        <v>791.90275725088156</v>
      </c>
      <c r="S46" s="23">
        <f t="shared" si="8"/>
        <v>601.61235712819541</v>
      </c>
      <c r="T46" s="23">
        <f t="shared" si="8"/>
        <v>524.65192181225814</v>
      </c>
      <c r="U46" s="23">
        <f t="shared" si="8"/>
        <v>445.19533994141085</v>
      </c>
      <c r="V46" s="23">
        <f t="shared" si="8"/>
        <v>402.60112344533582</v>
      </c>
      <c r="W46" s="23">
        <f t="shared" si="8"/>
        <v>328.23378691240669</v>
      </c>
      <c r="X46" s="23">
        <f>X23*$K$39</f>
        <v>1269.197902591528</v>
      </c>
      <c r="Y46" s="23">
        <f>Y23*$L$39</f>
        <v>1472.8113963390579</v>
      </c>
      <c r="Z46" s="21">
        <f>(1115000000000)/(1000000000)</f>
        <v>1115</v>
      </c>
      <c r="AA46" s="23">
        <f>(1260000000000)/(1000000000)</f>
        <v>1260</v>
      </c>
      <c r="AB46" s="21"/>
      <c r="AC46" s="21"/>
      <c r="AD46" s="21"/>
      <c r="AE46" s="21"/>
    </row>
    <row r="47" spans="1:32" x14ac:dyDescent="0.55000000000000004">
      <c r="A47" s="21" t="s">
        <v>36</v>
      </c>
      <c r="B47" s="23"/>
      <c r="C47" s="23">
        <f t="shared" ref="C47:W47" si="9">C24*$J$39</f>
        <v>0</v>
      </c>
      <c r="D47" s="23">
        <f t="shared" si="9"/>
        <v>0</v>
      </c>
      <c r="E47" s="23">
        <f t="shared" si="9"/>
        <v>0</v>
      </c>
      <c r="F47" s="23">
        <f t="shared" si="9"/>
        <v>171.3282477457067</v>
      </c>
      <c r="G47" s="23">
        <f t="shared" si="9"/>
        <v>405.1114837610109</v>
      </c>
      <c r="H47" s="23">
        <f t="shared" si="9"/>
        <v>945.75200601430947</v>
      </c>
      <c r="I47" s="23">
        <f t="shared" si="9"/>
        <v>1394.8050823015888</v>
      </c>
      <c r="J47" s="23">
        <f t="shared" si="9"/>
        <v>1633.7281137611897</v>
      </c>
      <c r="K47" s="23">
        <f t="shared" si="9"/>
        <v>1944.7926731856576</v>
      </c>
      <c r="L47" s="23">
        <f t="shared" si="9"/>
        <v>1436.6692534976657</v>
      </c>
      <c r="M47" s="23">
        <f t="shared" si="9"/>
        <v>977.02598523052097</v>
      </c>
      <c r="N47" s="23">
        <f t="shared" si="9"/>
        <v>1315.013011431515</v>
      </c>
      <c r="O47" s="23">
        <f t="shared" si="9"/>
        <v>531.2784655712934</v>
      </c>
      <c r="P47" s="23">
        <f t="shared" si="9"/>
        <v>500.45982445772461</v>
      </c>
      <c r="Q47" s="23">
        <f t="shared" si="9"/>
        <v>509.13845918729976</v>
      </c>
      <c r="R47" s="23">
        <f t="shared" si="9"/>
        <v>462.91348406590117</v>
      </c>
      <c r="S47" s="23">
        <f t="shared" si="9"/>
        <v>372.66583714476468</v>
      </c>
      <c r="T47" s="23">
        <f t="shared" si="9"/>
        <v>323.94089932256969</v>
      </c>
      <c r="U47" s="23">
        <f t="shared" si="9"/>
        <v>264.33640611069183</v>
      </c>
      <c r="V47" s="23">
        <f t="shared" si="9"/>
        <v>212.67292534308055</v>
      </c>
      <c r="W47" s="23">
        <f t="shared" si="9"/>
        <v>140.21985607708567</v>
      </c>
      <c r="X47" s="23">
        <f>X24*$K$39</f>
        <v>1039.979506659814</v>
      </c>
      <c r="Y47" s="23">
        <f>Y24*$L$39</f>
        <v>1276.233774333798</v>
      </c>
      <c r="Z47" s="21"/>
      <c r="AA47" s="21"/>
      <c r="AB47" s="21"/>
      <c r="AC47" s="21"/>
      <c r="AD47" s="21"/>
      <c r="AE47" s="21"/>
    </row>
    <row r="48" spans="1:32" x14ac:dyDescent="0.55000000000000004">
      <c r="A48" s="2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2"/>
      <c r="Z48" s="21"/>
      <c r="AA48" s="21"/>
      <c r="AB48" s="21"/>
      <c r="AC48" s="21"/>
      <c r="AD48" s="21"/>
      <c r="AE48" s="21"/>
    </row>
    <row r="49" spans="1:31" x14ac:dyDescent="0.55000000000000004">
      <c r="A49" s="21" t="s">
        <v>39</v>
      </c>
      <c r="B49" s="21"/>
      <c r="C49" s="26">
        <f>C45-C46</f>
        <v>435.17076714965748</v>
      </c>
      <c r="D49" s="26">
        <f t="shared" ref="D49:X49" si="10">D45-D46</f>
        <v>423.2305444294168</v>
      </c>
      <c r="E49" s="26">
        <f t="shared" si="10"/>
        <v>408.09034511731352</v>
      </c>
      <c r="F49" s="26">
        <f t="shared" si="10"/>
        <v>245.66748859587835</v>
      </c>
      <c r="G49" s="26">
        <f t="shared" si="10"/>
        <v>369.26354951446319</v>
      </c>
      <c r="H49" s="26">
        <f t="shared" si="10"/>
        <v>556.24147970133254</v>
      </c>
      <c r="I49" s="26">
        <f t="shared" si="10"/>
        <v>532.26828532387435</v>
      </c>
      <c r="J49" s="26">
        <f t="shared" si="10"/>
        <v>646.47214753859771</v>
      </c>
      <c r="K49" s="26">
        <f t="shared" si="10"/>
        <v>535.66117085561518</v>
      </c>
      <c r="L49" s="26">
        <f t="shared" si="10"/>
        <v>627.40828657777774</v>
      </c>
      <c r="M49" s="26">
        <f t="shared" si="10"/>
        <v>566.0621375672456</v>
      </c>
      <c r="N49" s="26">
        <f t="shared" si="10"/>
        <v>523.08934833795183</v>
      </c>
      <c r="O49" s="26">
        <f t="shared" si="10"/>
        <v>442.8516179961066</v>
      </c>
      <c r="P49" s="26">
        <f t="shared" si="10"/>
        <v>314.85814027427591</v>
      </c>
      <c r="Q49" s="26">
        <f t="shared" si="10"/>
        <v>305.06325521971132</v>
      </c>
      <c r="R49" s="26">
        <f t="shared" si="10"/>
        <v>317.77749187733627</v>
      </c>
      <c r="S49" s="26">
        <f t="shared" si="10"/>
        <v>297.54959580825425</v>
      </c>
      <c r="T49" s="26">
        <f t="shared" si="10"/>
        <v>281.75683554958448</v>
      </c>
      <c r="U49" s="26">
        <f t="shared" si="10"/>
        <v>240.66103703175537</v>
      </c>
      <c r="V49" s="26">
        <f t="shared" si="10"/>
        <v>196.88088406841837</v>
      </c>
      <c r="W49" s="26">
        <f t="shared" si="10"/>
        <v>140.80278618784166</v>
      </c>
      <c r="X49" s="26">
        <f t="shared" si="10"/>
        <v>481.77519775881319</v>
      </c>
      <c r="Y49" s="21"/>
      <c r="Z49" s="21"/>
      <c r="AA49" s="21"/>
      <c r="AB49" s="21"/>
      <c r="AC49" s="21"/>
      <c r="AD49" s="21"/>
      <c r="AE49" s="21"/>
    </row>
    <row r="50" spans="1:31" x14ac:dyDescent="0.55000000000000004">
      <c r="A50" s="21" t="s">
        <v>40</v>
      </c>
      <c r="B50" s="21"/>
      <c r="C50" s="26">
        <f>C45-C47</f>
        <v>435.17076714965748</v>
      </c>
      <c r="D50" s="26">
        <f t="shared" ref="D50:X50" si="11">D45-D47</f>
        <v>423.2305444294168</v>
      </c>
      <c r="E50" s="26">
        <f t="shared" si="11"/>
        <v>408.09034511731352</v>
      </c>
      <c r="F50" s="26">
        <f t="shared" si="11"/>
        <v>471.06925150258382</v>
      </c>
      <c r="G50" s="26">
        <f t="shared" si="11"/>
        <v>645.52176129350937</v>
      </c>
      <c r="H50" s="26">
        <f t="shared" si="11"/>
        <v>1011.3658228679515</v>
      </c>
      <c r="I50" s="26">
        <f t="shared" si="11"/>
        <v>1090.0433026068995</v>
      </c>
      <c r="J50" s="26">
        <f t="shared" si="11"/>
        <v>1066.0722098750014</v>
      </c>
      <c r="K50" s="26">
        <f t="shared" si="11"/>
        <v>1087.0297087923848</v>
      </c>
      <c r="L50" s="26">
        <f t="shared" si="11"/>
        <v>1175.5600347582001</v>
      </c>
      <c r="M50" s="26">
        <f t="shared" si="11"/>
        <v>1330.6378612711853</v>
      </c>
      <c r="N50" s="26">
        <f t="shared" si="11"/>
        <v>1182.2669388066972</v>
      </c>
      <c r="O50" s="26">
        <f t="shared" si="11"/>
        <v>1078.4437123868624</v>
      </c>
      <c r="P50" s="26">
        <f t="shared" si="11"/>
        <v>797.37649311346536</v>
      </c>
      <c r="Q50" s="26">
        <f t="shared" si="11"/>
        <v>756.60191452763547</v>
      </c>
      <c r="R50" s="26">
        <f t="shared" si="11"/>
        <v>646.76676506231661</v>
      </c>
      <c r="S50" s="26">
        <f t="shared" si="11"/>
        <v>526.49611579168504</v>
      </c>
      <c r="T50" s="26">
        <f t="shared" si="11"/>
        <v>482.46785803927293</v>
      </c>
      <c r="U50" s="26">
        <f t="shared" si="11"/>
        <v>421.51997086247439</v>
      </c>
      <c r="V50" s="26">
        <f t="shared" si="11"/>
        <v>386.80908217067361</v>
      </c>
      <c r="W50" s="26">
        <f t="shared" si="11"/>
        <v>328.81671702316271</v>
      </c>
      <c r="X50" s="26">
        <f t="shared" si="11"/>
        <v>710.99359369052718</v>
      </c>
      <c r="Y50" s="21"/>
      <c r="Z50" s="21"/>
      <c r="AA50" s="21"/>
      <c r="AB50" s="21"/>
      <c r="AC50" s="21"/>
      <c r="AD50" s="21"/>
      <c r="AE50" s="21"/>
    </row>
    <row r="51" spans="1:31" x14ac:dyDescent="0.55000000000000004">
      <c r="A51" t="s">
        <v>83</v>
      </c>
      <c r="B51" t="s">
        <v>94</v>
      </c>
      <c r="C51" s="16">
        <f>C46/C45</f>
        <v>0</v>
      </c>
      <c r="D51" s="16">
        <f t="shared" ref="D51:Y51" si="12">D46/D45</f>
        <v>0</v>
      </c>
      <c r="E51" s="16">
        <f t="shared" si="12"/>
        <v>0</v>
      </c>
      <c r="F51" s="16">
        <f t="shared" si="12"/>
        <v>0.61757714050358348</v>
      </c>
      <c r="G51" s="16">
        <f t="shared" si="12"/>
        <v>0.6485323958168665</v>
      </c>
      <c r="H51" s="16">
        <f t="shared" si="12"/>
        <v>0.71578539038755251</v>
      </c>
      <c r="I51" s="16">
        <f t="shared" si="12"/>
        <v>0.78579446192509783</v>
      </c>
      <c r="J51" s="16">
        <f t="shared" si="12"/>
        <v>0.76054816281083149</v>
      </c>
      <c r="K51" s="16">
        <f t="shared" si="12"/>
        <v>0.82332039830574266</v>
      </c>
      <c r="L51" s="16">
        <f t="shared" si="12"/>
        <v>0.759818830070355</v>
      </c>
      <c r="M51" s="16">
        <f t="shared" si="12"/>
        <v>0.75470338176621121</v>
      </c>
      <c r="N51" s="16">
        <f t="shared" si="12"/>
        <v>0.7905363600552453</v>
      </c>
      <c r="O51" s="16">
        <f t="shared" si="12"/>
        <v>0.72488941007333352</v>
      </c>
      <c r="P51" s="16">
        <f t="shared" si="12"/>
        <v>0.75739765021870331</v>
      </c>
      <c r="Q51" s="16">
        <f t="shared" si="12"/>
        <v>0.75898433710828572</v>
      </c>
      <c r="R51" s="16">
        <f t="shared" si="12"/>
        <v>0.71363147886340483</v>
      </c>
      <c r="S51" s="16">
        <f t="shared" si="12"/>
        <v>0.6690811985132068</v>
      </c>
      <c r="T51" s="16">
        <f t="shared" si="12"/>
        <v>0.65060295665519696</v>
      </c>
      <c r="U51" s="16">
        <f t="shared" si="12"/>
        <v>0.64910869810113159</v>
      </c>
      <c r="V51" s="16">
        <f t="shared" si="12"/>
        <v>0.67158166283430742</v>
      </c>
      <c r="W51" s="16">
        <f t="shared" si="12"/>
        <v>0.69980424925681106</v>
      </c>
      <c r="X51" s="21">
        <f t="shared" si="12"/>
        <v>0.72485288456891894</v>
      </c>
      <c r="Y51" s="21">
        <f t="shared" si="12"/>
        <v>0.93421079892911296</v>
      </c>
      <c r="Z51" s="21" t="s">
        <v>86</v>
      </c>
      <c r="AA51" s="21"/>
      <c r="AB51" s="21"/>
      <c r="AC51" s="21"/>
      <c r="AD51" s="21"/>
      <c r="AE51" s="21"/>
    </row>
    <row r="52" spans="1:31" x14ac:dyDescent="0.55000000000000004">
      <c r="A52" t="s">
        <v>84</v>
      </c>
      <c r="B52" t="s">
        <v>95</v>
      </c>
      <c r="C52" s="16">
        <f>C47/C45</f>
        <v>0</v>
      </c>
      <c r="D52" s="16">
        <f t="shared" ref="D52:Y52" si="13">D47/D45</f>
        <v>0</v>
      </c>
      <c r="E52" s="16">
        <f t="shared" si="13"/>
        <v>0</v>
      </c>
      <c r="F52" s="16">
        <f t="shared" si="13"/>
        <v>0.26670129934532527</v>
      </c>
      <c r="G52" s="16">
        <f t="shared" si="13"/>
        <v>0.38558791630469347</v>
      </c>
      <c r="H52" s="16">
        <f t="shared" si="13"/>
        <v>0.48323713169300719</v>
      </c>
      <c r="I52" s="16">
        <f t="shared" si="13"/>
        <v>0.56132401911231955</v>
      </c>
      <c r="J52" s="16">
        <f t="shared" si="13"/>
        <v>0.60512923843227939</v>
      </c>
      <c r="K52" s="16">
        <f t="shared" si="13"/>
        <v>0.6414599630723824</v>
      </c>
      <c r="L52" s="16">
        <f t="shared" si="13"/>
        <v>0.54997823504876997</v>
      </c>
      <c r="M52" s="16">
        <f t="shared" si="13"/>
        <v>0.42338314859490456</v>
      </c>
      <c r="N52" s="16">
        <f t="shared" si="13"/>
        <v>0.52657813206167681</v>
      </c>
      <c r="O52" s="16">
        <f t="shared" si="13"/>
        <v>0.3300435769886646</v>
      </c>
      <c r="P52" s="16">
        <f t="shared" si="13"/>
        <v>0.38561089536645132</v>
      </c>
      <c r="Q52" s="16">
        <f t="shared" si="13"/>
        <v>0.40224557086141094</v>
      </c>
      <c r="R52" s="16">
        <f t="shared" si="13"/>
        <v>0.41715934336001137</v>
      </c>
      <c r="S52" s="16">
        <f t="shared" si="13"/>
        <v>0.41445908151220862</v>
      </c>
      <c r="T52" s="16">
        <f t="shared" si="13"/>
        <v>0.40170806227643013</v>
      </c>
      <c r="U52" s="16">
        <f t="shared" si="13"/>
        <v>0.3854107288136126</v>
      </c>
      <c r="V52" s="16">
        <f t="shared" si="13"/>
        <v>0.35476114825381327</v>
      </c>
      <c r="W52" s="16">
        <f t="shared" si="13"/>
        <v>0.29895292631501497</v>
      </c>
      <c r="X52" s="21">
        <f t="shared" si="13"/>
        <v>0.59394373702927306</v>
      </c>
      <c r="Y52" s="21">
        <f t="shared" si="13"/>
        <v>0.80952074169462795</v>
      </c>
      <c r="Z52" s="21" t="s">
        <v>87</v>
      </c>
      <c r="AA52" s="21"/>
      <c r="AB52" s="21"/>
      <c r="AC52" s="21"/>
      <c r="AD52" s="21"/>
      <c r="AE52" s="21"/>
    </row>
    <row r="53" spans="1:31" x14ac:dyDescent="0.55000000000000004">
      <c r="A53" t="s">
        <v>96</v>
      </c>
      <c r="B53" s="12">
        <f>1-($V$39/B45)</f>
        <v>0.3332960052752767</v>
      </c>
      <c r="C53" s="14">
        <f>1-($V$39/C45)</f>
        <v>0.37294547238393627</v>
      </c>
      <c r="D53" s="14">
        <f t="shared" ref="C53:Y53" si="14">1-($V$39/D45)</f>
        <v>0.35525494693387683</v>
      </c>
      <c r="E53" s="14">
        <f t="shared" si="14"/>
        <v>0.33133483040647516</v>
      </c>
      <c r="F53" s="14">
        <f t="shared" si="14"/>
        <v>0.57522281741965431</v>
      </c>
      <c r="G53" s="14">
        <f t="shared" si="14"/>
        <v>0.74027492361219904</v>
      </c>
      <c r="H53" s="14">
        <f t="shared" si="14"/>
        <v>0.86057262582744343</v>
      </c>
      <c r="I53" s="14">
        <f t="shared" si="14"/>
        <v>0.89018412492100685</v>
      </c>
      <c r="J53" s="14">
        <f t="shared" si="14"/>
        <v>0.89892741420971856</v>
      </c>
      <c r="K53" s="14">
        <f t="shared" si="14"/>
        <v>0.90999611275073544</v>
      </c>
      <c r="L53" s="14">
        <f t="shared" si="14"/>
        <v>0.89553910866318231</v>
      </c>
      <c r="M53" s="14">
        <f t="shared" si="14"/>
        <v>0.8817523617051013</v>
      </c>
      <c r="N53" s="14">
        <f t="shared" si="14"/>
        <v>0.89073079299686875</v>
      </c>
      <c r="O53" s="14">
        <f t="shared" si="14"/>
        <v>0.8304826736167128</v>
      </c>
      <c r="P53" s="14">
        <f t="shared" si="14"/>
        <v>0.78974559724294313</v>
      </c>
      <c r="Q53" s="14">
        <f t="shared" si="14"/>
        <v>0.78441408246585298</v>
      </c>
      <c r="R53" s="14">
        <f t="shared" si="14"/>
        <v>0.7540951097924613</v>
      </c>
      <c r="S53" s="14">
        <f t="shared" si="14"/>
        <v>0.69652207932486365</v>
      </c>
      <c r="T53" s="14">
        <f t="shared" si="14"/>
        <v>0.66161602619488069</v>
      </c>
      <c r="U53" s="14">
        <f t="shared" si="14"/>
        <v>0.60213856867292104</v>
      </c>
      <c r="V53" s="14">
        <f t="shared" si="14"/>
        <v>0.54481402876617979</v>
      </c>
      <c r="W53" s="14">
        <f t="shared" si="14"/>
        <v>0.41822063464329007</v>
      </c>
      <c r="X53" s="34">
        <f t="shared" si="14"/>
        <v>0.84415762882208156</v>
      </c>
      <c r="Y53" s="34">
        <f t="shared" si="14"/>
        <v>0.82691367027795482</v>
      </c>
      <c r="Z53" s="21" t="s">
        <v>88</v>
      </c>
      <c r="AA53" s="21"/>
      <c r="AB53" s="21"/>
      <c r="AC53" s="21"/>
      <c r="AD53" s="21"/>
      <c r="AE53" s="21"/>
    </row>
    <row r="54" spans="1:31" x14ac:dyDescent="0.55000000000000004">
      <c r="X54" s="21"/>
      <c r="Y54" s="21"/>
      <c r="Z54" s="21"/>
      <c r="AA54" s="21"/>
      <c r="AB54" s="21"/>
      <c r="AC54" s="21"/>
      <c r="AD54" s="21"/>
      <c r="AE54" s="21"/>
    </row>
    <row r="55" spans="1:31" x14ac:dyDescent="0.55000000000000004">
      <c r="A55" s="2" t="s">
        <v>62</v>
      </c>
      <c r="X55" s="21"/>
      <c r="Y55" s="21"/>
      <c r="Z55" s="21" t="s">
        <v>89</v>
      </c>
      <c r="AA55" s="21"/>
      <c r="AB55" s="21"/>
      <c r="AC55" s="21"/>
      <c r="AD55" s="21"/>
      <c r="AE55" s="21"/>
    </row>
    <row r="56" spans="1:31" x14ac:dyDescent="0.55000000000000004">
      <c r="B56" s="7">
        <v>1</v>
      </c>
      <c r="C56" s="7">
        <v>2</v>
      </c>
      <c r="D56" s="7">
        <v>3</v>
      </c>
      <c r="E56" s="7">
        <v>4</v>
      </c>
      <c r="F56" s="7">
        <v>5</v>
      </c>
      <c r="G56" s="7">
        <v>6</v>
      </c>
      <c r="H56" s="7">
        <v>7</v>
      </c>
      <c r="I56" s="7">
        <v>8</v>
      </c>
      <c r="J56" s="7">
        <v>9</v>
      </c>
      <c r="K56" s="7">
        <v>10</v>
      </c>
      <c r="L56" s="7">
        <v>11</v>
      </c>
      <c r="M56" s="7">
        <v>13</v>
      </c>
      <c r="N56" s="7">
        <v>14</v>
      </c>
      <c r="O56" s="7">
        <v>15</v>
      </c>
      <c r="P56" s="7">
        <v>16</v>
      </c>
      <c r="Q56" s="7">
        <v>17</v>
      </c>
      <c r="R56" s="7">
        <v>18</v>
      </c>
      <c r="S56" s="7">
        <v>19</v>
      </c>
      <c r="T56" s="7">
        <v>20</v>
      </c>
      <c r="U56" s="7">
        <v>21</v>
      </c>
      <c r="V56" s="7">
        <v>22</v>
      </c>
      <c r="W56" s="7">
        <v>23</v>
      </c>
      <c r="X56" s="21"/>
      <c r="Y56" s="21"/>
      <c r="Z56" s="21"/>
      <c r="AA56" s="21"/>
      <c r="AB56" s="21"/>
      <c r="AC56" s="21"/>
      <c r="AD56" s="21"/>
      <c r="AE56" s="21"/>
    </row>
    <row r="57" spans="1:31" x14ac:dyDescent="0.55000000000000004">
      <c r="A57" s="9" t="s">
        <v>42</v>
      </c>
      <c r="B57" s="17">
        <v>25</v>
      </c>
      <c r="C57" s="17">
        <v>474.99700000000001</v>
      </c>
      <c r="D57" s="17">
        <v>537.72699999999998</v>
      </c>
      <c r="E57" s="17">
        <v>621.36699999999996</v>
      </c>
      <c r="F57" s="17">
        <v>679.91499999999996</v>
      </c>
      <c r="G57" s="17">
        <v>692.46100000000001</v>
      </c>
      <c r="H57" s="17">
        <v>705.00699999999995</v>
      </c>
      <c r="I57" s="17">
        <v>713.37099999999998</v>
      </c>
      <c r="J57" s="17">
        <v>725.91700000000003</v>
      </c>
      <c r="K57" s="17">
        <v>734.28099999999995</v>
      </c>
      <c r="L57" s="17">
        <v>746.827</v>
      </c>
      <c r="M57" s="17">
        <v>788.64699999999993</v>
      </c>
      <c r="N57" s="17">
        <v>805.375</v>
      </c>
      <c r="O57" s="17">
        <v>813.73900000000003</v>
      </c>
      <c r="P57" s="17">
        <v>838.83100000000002</v>
      </c>
      <c r="Q57" s="17">
        <v>851.37699999999995</v>
      </c>
      <c r="R57" s="17">
        <v>859.74099999999999</v>
      </c>
      <c r="S57" s="17">
        <v>872.28700000000003</v>
      </c>
      <c r="T57" s="17">
        <v>889.01499999999999</v>
      </c>
      <c r="U57" s="17">
        <v>901.56100000000004</v>
      </c>
      <c r="V57" s="17">
        <v>914.10699999999997</v>
      </c>
      <c r="W57" s="17">
        <v>926.65300000000002</v>
      </c>
      <c r="X57" s="21"/>
      <c r="Y57" s="21"/>
      <c r="Z57" s="21"/>
      <c r="AA57" s="23"/>
      <c r="AB57" s="21"/>
      <c r="AC57" s="21"/>
      <c r="AD57" s="21"/>
      <c r="AE57" s="21"/>
    </row>
    <row r="58" spans="1:31" x14ac:dyDescent="0.55000000000000004">
      <c r="A58" t="s">
        <v>43</v>
      </c>
      <c r="B58" s="18">
        <f>AB40</f>
        <v>0.40929078269587499</v>
      </c>
      <c r="C58" s="19">
        <f>C45/1000</f>
        <v>0.43517076714965747</v>
      </c>
      <c r="D58" s="19">
        <f t="shared" ref="D58:W58" si="15">D45/1000</f>
        <v>0.42323054442941682</v>
      </c>
      <c r="E58" s="19">
        <f t="shared" si="15"/>
        <v>0.40809034511731351</v>
      </c>
      <c r="F58" s="19">
        <f t="shared" si="15"/>
        <v>0.64239749924829048</v>
      </c>
      <c r="G58" s="19">
        <f t="shared" si="15"/>
        <v>1.0506332450545204</v>
      </c>
      <c r="H58" s="19">
        <f t="shared" si="15"/>
        <v>1.957117828882261</v>
      </c>
      <c r="I58" s="19">
        <f t="shared" si="15"/>
        <v>2.4848483849084881</v>
      </c>
      <c r="J58" s="19">
        <f t="shared" si="15"/>
        <v>2.6998003236361909</v>
      </c>
      <c r="K58" s="19">
        <f t="shared" si="15"/>
        <v>3.0318223819780425</v>
      </c>
      <c r="L58" s="19">
        <f t="shared" si="15"/>
        <v>2.612229288255866</v>
      </c>
      <c r="M58" s="19">
        <f t="shared" si="15"/>
        <v>2.3076638465017063</v>
      </c>
      <c r="N58" s="19">
        <f t="shared" si="15"/>
        <v>2.4972799502382124</v>
      </c>
      <c r="O58" s="19">
        <f t="shared" si="15"/>
        <v>1.6097221779581556</v>
      </c>
      <c r="P58" s="19">
        <f t="shared" si="15"/>
        <v>1.29783631757119</v>
      </c>
      <c r="Q58" s="19">
        <f t="shared" si="15"/>
        <v>1.2657403737149353</v>
      </c>
      <c r="R58" s="19">
        <f t="shared" si="15"/>
        <v>1.1096802491282178</v>
      </c>
      <c r="S58" s="19">
        <f t="shared" si="15"/>
        <v>0.89916195293644963</v>
      </c>
      <c r="T58" s="19">
        <f t="shared" si="15"/>
        <v>0.80640875736184259</v>
      </c>
      <c r="U58" s="19">
        <f t="shared" si="15"/>
        <v>0.68585637697316626</v>
      </c>
      <c r="V58" s="19">
        <f t="shared" si="15"/>
        <v>0.59948200751375413</v>
      </c>
      <c r="W58" s="19">
        <f t="shared" si="15"/>
        <v>0.46903657310024832</v>
      </c>
    </row>
    <row r="59" spans="1:31" x14ac:dyDescent="0.55000000000000004">
      <c r="A59" s="21" t="s">
        <v>35</v>
      </c>
      <c r="B59" s="21"/>
      <c r="C59" s="28">
        <f t="shared" ref="C59:W59" si="16">C46/1000</f>
        <v>0</v>
      </c>
      <c r="D59" s="28">
        <f t="shared" si="16"/>
        <v>0</v>
      </c>
      <c r="E59" s="28">
        <f t="shared" si="16"/>
        <v>0</v>
      </c>
      <c r="F59" s="28">
        <f t="shared" si="16"/>
        <v>0.39673001065241215</v>
      </c>
      <c r="G59" s="28">
        <f t="shared" si="16"/>
        <v>0.68136969554005711</v>
      </c>
      <c r="H59" s="28">
        <f t="shared" si="16"/>
        <v>1.4008763491809284</v>
      </c>
      <c r="I59" s="28">
        <f t="shared" si="16"/>
        <v>1.9525800995846139</v>
      </c>
      <c r="J59" s="28">
        <f t="shared" si="16"/>
        <v>2.0533281760975934</v>
      </c>
      <c r="K59" s="28">
        <f t="shared" si="16"/>
        <v>2.4961612111224274</v>
      </c>
      <c r="L59" s="28">
        <f t="shared" si="16"/>
        <v>1.9848210016780881</v>
      </c>
      <c r="M59" s="28">
        <f t="shared" si="16"/>
        <v>1.7416017089344606</v>
      </c>
      <c r="N59" s="28">
        <f t="shared" si="16"/>
        <v>1.9741906019002604</v>
      </c>
      <c r="O59" s="28">
        <f t="shared" si="16"/>
        <v>1.166870559962049</v>
      </c>
      <c r="P59" s="28">
        <f t="shared" si="16"/>
        <v>0.98297817729691406</v>
      </c>
      <c r="Q59" s="28">
        <f t="shared" si="16"/>
        <v>0.96067711849522386</v>
      </c>
      <c r="R59" s="28">
        <f t="shared" si="16"/>
        <v>0.79190275725088155</v>
      </c>
      <c r="S59" s="28">
        <f t="shared" si="16"/>
        <v>0.60161235712819539</v>
      </c>
      <c r="T59" s="28">
        <f t="shared" si="16"/>
        <v>0.52465192181225817</v>
      </c>
      <c r="U59" s="28">
        <f t="shared" si="16"/>
        <v>0.44519533994141086</v>
      </c>
      <c r="V59" s="28">
        <f t="shared" si="16"/>
        <v>0.40260112344533583</v>
      </c>
      <c r="W59" s="28">
        <f t="shared" si="16"/>
        <v>0.32823378691240668</v>
      </c>
    </row>
    <row r="60" spans="1:31" x14ac:dyDescent="0.55000000000000004">
      <c r="A60" s="21" t="s">
        <v>36</v>
      </c>
      <c r="B60" s="21"/>
      <c r="C60" s="28">
        <f t="shared" ref="C60:W60" si="17">C47/1000</f>
        <v>0</v>
      </c>
      <c r="D60" s="28">
        <f t="shared" si="17"/>
        <v>0</v>
      </c>
      <c r="E60" s="28">
        <f t="shared" si="17"/>
        <v>0</v>
      </c>
      <c r="F60" s="28">
        <f t="shared" si="17"/>
        <v>0.17132824774570671</v>
      </c>
      <c r="G60" s="28">
        <f t="shared" si="17"/>
        <v>0.40511148376101092</v>
      </c>
      <c r="H60" s="28">
        <f t="shared" si="17"/>
        <v>0.94575200601430942</v>
      </c>
      <c r="I60" s="28">
        <f t="shared" si="17"/>
        <v>1.3948050823015887</v>
      </c>
      <c r="J60" s="28">
        <f t="shared" si="17"/>
        <v>1.6337281137611896</v>
      </c>
      <c r="K60" s="28">
        <f t="shared" si="17"/>
        <v>1.9447926731856575</v>
      </c>
      <c r="L60" s="28">
        <f t="shared" si="17"/>
        <v>1.4366692534976657</v>
      </c>
      <c r="M60" s="28">
        <f t="shared" si="17"/>
        <v>0.97702598523052098</v>
      </c>
      <c r="N60" s="28">
        <f t="shared" si="17"/>
        <v>1.3150130114315151</v>
      </c>
      <c r="O60" s="28">
        <f t="shared" si="17"/>
        <v>0.53127846557129343</v>
      </c>
      <c r="P60" s="28">
        <f t="shared" si="17"/>
        <v>0.50045982445772463</v>
      </c>
      <c r="Q60" s="28">
        <f t="shared" si="17"/>
        <v>0.50913845918729972</v>
      </c>
      <c r="R60" s="28">
        <f t="shared" si="17"/>
        <v>0.46291348406590116</v>
      </c>
      <c r="S60" s="28">
        <f t="shared" si="17"/>
        <v>0.3726658371447647</v>
      </c>
      <c r="T60" s="28">
        <f t="shared" si="17"/>
        <v>0.3239408993225697</v>
      </c>
      <c r="U60" s="28">
        <f t="shared" si="17"/>
        <v>0.26433640611069181</v>
      </c>
      <c r="V60" s="28">
        <f t="shared" si="17"/>
        <v>0.21267292534308055</v>
      </c>
      <c r="W60" s="28">
        <f t="shared" si="17"/>
        <v>0.14021985607708568</v>
      </c>
    </row>
    <row r="61" spans="1:31" x14ac:dyDescent="0.55000000000000004">
      <c r="A61" s="21" t="s">
        <v>46</v>
      </c>
      <c r="B61" s="2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31" x14ac:dyDescent="0.55000000000000004">
      <c r="A62" s="21" t="s">
        <v>44</v>
      </c>
      <c r="B62" s="21"/>
      <c r="C62" s="28">
        <f>C49/1000</f>
        <v>0.43517076714965747</v>
      </c>
      <c r="D62" s="28">
        <f t="shared" ref="D62:W62" si="18">D49/1000</f>
        <v>0.42323054442941682</v>
      </c>
      <c r="E62" s="28">
        <f t="shared" si="18"/>
        <v>0.40809034511731351</v>
      </c>
      <c r="F62" s="28">
        <f t="shared" si="18"/>
        <v>0.24566748859587836</v>
      </c>
      <c r="G62" s="28">
        <f t="shared" si="18"/>
        <v>0.36926354951446322</v>
      </c>
      <c r="H62" s="28">
        <f t="shared" si="18"/>
        <v>0.55624147970133253</v>
      </c>
      <c r="I62" s="28">
        <f t="shared" si="18"/>
        <v>0.53226828532387438</v>
      </c>
      <c r="J62" s="28">
        <f t="shared" si="18"/>
        <v>0.64647214753859772</v>
      </c>
      <c r="K62" s="28">
        <f t="shared" si="18"/>
        <v>0.53566117085561515</v>
      </c>
      <c r="L62" s="28">
        <f t="shared" si="18"/>
        <v>0.6274082865777777</v>
      </c>
      <c r="M62" s="28">
        <f t="shared" si="18"/>
        <v>0.56606213756724555</v>
      </c>
      <c r="N62" s="28">
        <f t="shared" si="18"/>
        <v>0.52308934833795184</v>
      </c>
      <c r="O62" s="28">
        <f t="shared" si="18"/>
        <v>0.44285161799610662</v>
      </c>
      <c r="P62" s="28">
        <f t="shared" si="18"/>
        <v>0.31485814027427589</v>
      </c>
      <c r="Q62" s="28">
        <f t="shared" si="18"/>
        <v>0.30506325521971134</v>
      </c>
      <c r="R62" s="28">
        <f t="shared" si="18"/>
        <v>0.31777749187733628</v>
      </c>
      <c r="S62" s="28">
        <f t="shared" si="18"/>
        <v>0.29754959580825424</v>
      </c>
      <c r="T62" s="28">
        <f t="shared" si="18"/>
        <v>0.28175683554958447</v>
      </c>
      <c r="U62" s="28">
        <f t="shared" si="18"/>
        <v>0.24066103703175537</v>
      </c>
      <c r="V62" s="28">
        <f t="shared" si="18"/>
        <v>0.19688088406841836</v>
      </c>
      <c r="W62" s="28">
        <f t="shared" si="18"/>
        <v>0.14080278618784167</v>
      </c>
    </row>
    <row r="63" spans="1:31" x14ac:dyDescent="0.55000000000000004">
      <c r="A63" s="21" t="s">
        <v>45</v>
      </c>
      <c r="B63" s="21"/>
      <c r="C63" s="28">
        <f>C50/1000</f>
        <v>0.43517076714965747</v>
      </c>
      <c r="D63" s="28">
        <f t="shared" ref="D63:W63" si="19">D50/1000</f>
        <v>0.42323054442941682</v>
      </c>
      <c r="E63" s="28">
        <f t="shared" si="19"/>
        <v>0.40809034511731351</v>
      </c>
      <c r="F63" s="28">
        <f t="shared" si="19"/>
        <v>0.47106925150258383</v>
      </c>
      <c r="G63" s="28">
        <f t="shared" si="19"/>
        <v>0.64552176129350936</v>
      </c>
      <c r="H63" s="28">
        <f t="shared" si="19"/>
        <v>1.0113658228679514</v>
      </c>
      <c r="I63" s="28">
        <f t="shared" si="19"/>
        <v>1.0900433026068994</v>
      </c>
      <c r="J63" s="28">
        <f t="shared" si="19"/>
        <v>1.0660722098750013</v>
      </c>
      <c r="K63" s="28">
        <f t="shared" si="19"/>
        <v>1.0870297087923848</v>
      </c>
      <c r="L63" s="28">
        <f t="shared" si="19"/>
        <v>1.1755600347582</v>
      </c>
      <c r="M63" s="28">
        <f t="shared" si="19"/>
        <v>1.3306378612711853</v>
      </c>
      <c r="N63" s="28">
        <f t="shared" si="19"/>
        <v>1.1822669388066973</v>
      </c>
      <c r="O63" s="28">
        <f t="shared" si="19"/>
        <v>1.0784437123868624</v>
      </c>
      <c r="P63" s="28">
        <f t="shared" si="19"/>
        <v>0.79737649311346537</v>
      </c>
      <c r="Q63" s="28">
        <f t="shared" si="19"/>
        <v>0.75660191452763548</v>
      </c>
      <c r="R63" s="28">
        <f t="shared" si="19"/>
        <v>0.64676676506231656</v>
      </c>
      <c r="S63" s="28">
        <f t="shared" si="19"/>
        <v>0.52649611579168509</v>
      </c>
      <c r="T63" s="28">
        <f t="shared" si="19"/>
        <v>0.48246785803927295</v>
      </c>
      <c r="U63" s="28">
        <f t="shared" si="19"/>
        <v>0.42151997086247439</v>
      </c>
      <c r="V63" s="28">
        <f t="shared" si="19"/>
        <v>0.38680908217067361</v>
      </c>
      <c r="W63" s="28">
        <f t="shared" si="19"/>
        <v>0.32881671702316273</v>
      </c>
    </row>
    <row r="64" spans="1:31" x14ac:dyDescent="0.5500000000000000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x14ac:dyDescent="0.55000000000000004">
      <c r="A65" s="21" t="s">
        <v>68</v>
      </c>
      <c r="B65" s="21"/>
      <c r="C65" s="27">
        <v>637</v>
      </c>
      <c r="D65" s="27">
        <v>649</v>
      </c>
      <c r="E65" s="27">
        <v>675</v>
      </c>
      <c r="F65" s="27">
        <v>685</v>
      </c>
      <c r="G65" s="27">
        <v>700</v>
      </c>
      <c r="H65" s="27">
        <v>730</v>
      </c>
      <c r="I65" s="27">
        <v>752</v>
      </c>
      <c r="J65" s="27">
        <v>780</v>
      </c>
      <c r="K65" s="27">
        <v>804</v>
      </c>
      <c r="L65" s="27">
        <v>839</v>
      </c>
      <c r="M65" s="27">
        <v>865</v>
      </c>
      <c r="N65" s="27">
        <v>900</v>
      </c>
      <c r="O65" s="21"/>
      <c r="P65" s="21"/>
      <c r="Q65" s="21"/>
      <c r="R65" s="21"/>
      <c r="S65" s="21"/>
      <c r="T65" s="21"/>
      <c r="U65" s="21"/>
      <c r="V65" s="21"/>
      <c r="W65" s="21"/>
    </row>
    <row r="66" spans="1:23" x14ac:dyDescent="0.55000000000000004">
      <c r="A66" s="9" t="s">
        <v>69</v>
      </c>
      <c r="C66" s="20">
        <f>C65+30</f>
        <v>667</v>
      </c>
      <c r="D66" s="20">
        <f t="shared" ref="D66:N66" si="20">D65+30</f>
        <v>679</v>
      </c>
      <c r="E66" s="20">
        <f t="shared" si="20"/>
        <v>705</v>
      </c>
      <c r="F66" s="20">
        <f t="shared" si="20"/>
        <v>715</v>
      </c>
      <c r="G66" s="20">
        <f t="shared" si="20"/>
        <v>730</v>
      </c>
      <c r="H66" s="20">
        <f t="shared" si="20"/>
        <v>760</v>
      </c>
      <c r="I66" s="20">
        <f t="shared" si="20"/>
        <v>782</v>
      </c>
      <c r="J66" s="20">
        <f t="shared" si="20"/>
        <v>810</v>
      </c>
      <c r="K66" s="20">
        <f t="shared" si="20"/>
        <v>834</v>
      </c>
      <c r="L66" s="20">
        <f t="shared" si="20"/>
        <v>869</v>
      </c>
      <c r="M66" s="20">
        <f t="shared" si="20"/>
        <v>895</v>
      </c>
      <c r="N66" s="20">
        <f t="shared" si="20"/>
        <v>930</v>
      </c>
    </row>
    <row r="67" spans="1:23" x14ac:dyDescent="0.55000000000000004">
      <c r="A67" s="2" t="s">
        <v>47</v>
      </c>
      <c r="C67" s="19">
        <f>D33</f>
        <v>0.5525425566394313</v>
      </c>
      <c r="D67" s="19">
        <f t="shared" ref="D67:N67" si="21">E33</f>
        <v>0.7162588697177813</v>
      </c>
      <c r="E67" s="19">
        <f t="shared" si="21"/>
        <v>1.6371631307835</v>
      </c>
      <c r="F67" s="19">
        <f t="shared" si="21"/>
        <v>2.5457886683683424</v>
      </c>
      <c r="G67" s="19">
        <f t="shared" si="21"/>
        <v>3.0123801606416398</v>
      </c>
      <c r="H67" s="19">
        <f t="shared" si="21"/>
        <v>2.8650354788711252</v>
      </c>
      <c r="I67" s="19">
        <f t="shared" si="21"/>
        <v>1.6453489464374174</v>
      </c>
      <c r="J67" s="19">
        <f t="shared" si="21"/>
        <v>1.457075186397315</v>
      </c>
      <c r="K67" s="19">
        <f t="shared" si="21"/>
        <v>1.1214567445866976</v>
      </c>
      <c r="L67" s="19">
        <f t="shared" si="21"/>
        <v>0.74900213233345125</v>
      </c>
      <c r="M67" s="19">
        <f t="shared" si="21"/>
        <v>0.51161347836984372</v>
      </c>
      <c r="N67" s="19">
        <f t="shared" si="21"/>
        <v>0.442034045311545</v>
      </c>
    </row>
    <row r="152" spans="19:30" x14ac:dyDescent="0.55000000000000004">
      <c r="S152" t="s">
        <v>74</v>
      </c>
      <c r="T152" s="11">
        <v>25</v>
      </c>
      <c r="U152" s="11">
        <v>734.28099999999995</v>
      </c>
      <c r="V152" s="11">
        <v>746.827</v>
      </c>
      <c r="W152" s="11">
        <v>788.64699999999993</v>
      </c>
      <c r="X152" s="11">
        <v>805.375</v>
      </c>
      <c r="Y152" s="11">
        <v>813.73900000000003</v>
      </c>
      <c r="Z152" s="5" t="s">
        <v>70</v>
      </c>
    </row>
    <row r="153" spans="19:30" x14ac:dyDescent="0.55000000000000004">
      <c r="S153" t="s">
        <v>75</v>
      </c>
      <c r="T153" s="1">
        <v>409.29078269587501</v>
      </c>
      <c r="U153" s="1">
        <v>3031.8223819780424</v>
      </c>
      <c r="V153" s="1">
        <v>2612.2292882558659</v>
      </c>
      <c r="W153" s="1">
        <v>2307.6638465017063</v>
      </c>
      <c r="X153" s="1">
        <v>2497.2799502382122</v>
      </c>
      <c r="Y153" s="1">
        <v>1609.7221779581557</v>
      </c>
      <c r="Z153" s="1">
        <v>1750.9731003503412</v>
      </c>
      <c r="AD153" s="1"/>
    </row>
    <row r="154" spans="19:30" x14ac:dyDescent="0.55000000000000004">
      <c r="S154" t="s">
        <v>76</v>
      </c>
      <c r="T154" s="1"/>
      <c r="U154" s="1">
        <v>2496.1612111224272</v>
      </c>
      <c r="V154" s="1">
        <v>1984.8210016780881</v>
      </c>
      <c r="W154" s="1">
        <v>1741.6017089344607</v>
      </c>
      <c r="X154" s="1">
        <v>1974.1906019002604</v>
      </c>
      <c r="Y154" s="1">
        <v>1166.8705599620491</v>
      </c>
      <c r="Z154" s="1">
        <v>1269.197902591528</v>
      </c>
      <c r="AD154" s="1"/>
    </row>
    <row r="155" spans="19:30" x14ac:dyDescent="0.55000000000000004">
      <c r="S155" t="s">
        <v>77</v>
      </c>
      <c r="T155" s="1"/>
      <c r="U155" s="1">
        <v>1944.7926731856576</v>
      </c>
      <c r="V155" s="1">
        <v>1436.6692534976657</v>
      </c>
      <c r="W155" s="1">
        <v>977.02598523052097</v>
      </c>
      <c r="X155" s="1">
        <v>1315.013011431515</v>
      </c>
      <c r="Y155" s="1">
        <v>531.2784655712934</v>
      </c>
      <c r="Z155" s="1">
        <v>1039.979506659814</v>
      </c>
      <c r="AD155" s="1"/>
    </row>
    <row r="156" spans="19:30" x14ac:dyDescent="0.55000000000000004">
      <c r="T156" s="1"/>
      <c r="U156" s="1"/>
      <c r="V156" s="1"/>
      <c r="W156" s="1"/>
      <c r="X156" s="1"/>
      <c r="Y156" s="1"/>
      <c r="Z156" s="1"/>
    </row>
    <row r="157" spans="19:30" x14ac:dyDescent="0.55000000000000004">
      <c r="S157" t="s">
        <v>78</v>
      </c>
      <c r="T157" s="10">
        <v>0</v>
      </c>
      <c r="U157" s="10">
        <f t="shared" ref="U157:Z157" si="22">U154/U153</f>
        <v>0.82332039830574266</v>
      </c>
      <c r="V157" s="10">
        <f t="shared" si="22"/>
        <v>0.759818830070355</v>
      </c>
      <c r="W157" s="10">
        <f t="shared" si="22"/>
        <v>0.75470338176621121</v>
      </c>
      <c r="X157" s="10">
        <f t="shared" si="22"/>
        <v>0.7905363600552453</v>
      </c>
      <c r="Y157" s="10">
        <f t="shared" si="22"/>
        <v>0.72488941007333352</v>
      </c>
      <c r="Z157" s="10">
        <f t="shared" si="22"/>
        <v>0.72485288456891894</v>
      </c>
      <c r="AD157" s="10"/>
    </row>
    <row r="158" spans="19:30" x14ac:dyDescent="0.55000000000000004">
      <c r="S158" t="s">
        <v>79</v>
      </c>
      <c r="T158" s="10">
        <v>0</v>
      </c>
      <c r="U158" s="10">
        <f t="shared" ref="U158:Z158" si="23">U155/U153</f>
        <v>0.6414599630723824</v>
      </c>
      <c r="V158" s="10">
        <f t="shared" si="23"/>
        <v>0.54997823504876997</v>
      </c>
      <c r="W158" s="10">
        <f t="shared" si="23"/>
        <v>0.42338314859490456</v>
      </c>
      <c r="X158" s="10">
        <f t="shared" si="23"/>
        <v>0.52657813206167681</v>
      </c>
      <c r="Y158" s="10">
        <f t="shared" si="23"/>
        <v>0.3300435769886646</v>
      </c>
      <c r="Z158" s="10">
        <f t="shared" si="23"/>
        <v>0.59394373702927306</v>
      </c>
      <c r="AD158" s="10"/>
    </row>
    <row r="159" spans="19:30" x14ac:dyDescent="0.55000000000000004">
      <c r="S159" t="s">
        <v>80</v>
      </c>
      <c r="T159" s="10"/>
      <c r="U159" s="10">
        <v>0.85714285714285721</v>
      </c>
      <c r="V159" s="10">
        <v>0.75124378109452739</v>
      </c>
      <c r="W159" s="10">
        <v>0.7191011235955056</v>
      </c>
      <c r="X159" s="10">
        <v>0.63503649635036497</v>
      </c>
      <c r="Y159" s="10">
        <v>0.45355191256830607</v>
      </c>
      <c r="Z159" s="10">
        <f>U159</f>
        <v>0.85714285714285721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Luksic, Steven A</dc:creator>
  <cp:lastModifiedBy>Luksic, Steven A</cp:lastModifiedBy>
  <dcterms:created xsi:type="dcterms:W3CDTF">2019-05-20T23:12:04Z</dcterms:created>
  <dcterms:modified xsi:type="dcterms:W3CDTF">2020-02-04T00:06:05Z</dcterms:modified>
</cp:coreProperties>
</file>