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p416\Desktop\My Work\Full Papers\Mt Pass Bear Lodge\Final Calculations\"/>
    </mc:Choice>
  </mc:AlternateContent>
  <bookViews>
    <workbookView xWindow="0" yWindow="0" windowWidth="25125" windowHeight="12435" activeTab="4"/>
  </bookViews>
  <sheets>
    <sheet name="Mining" sheetId="1" r:id="rId1"/>
    <sheet name="Beneficiation" sheetId="2" r:id="rId2"/>
    <sheet name="Hydrometallurgy" sheetId="3" r:id="rId3"/>
    <sheet name="Waste Management" sheetId="4" r:id="rId4"/>
    <sheet name="Alternate Beneficiation" sheetId="5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4" l="1"/>
  <c r="G9" i="4"/>
  <c r="G10" i="4"/>
  <c r="G11" i="4"/>
  <c r="G12" i="4"/>
  <c r="G13" i="4"/>
  <c r="G14" i="4"/>
  <c r="G15" i="4"/>
  <c r="G16" i="4"/>
  <c r="G17" i="4"/>
  <c r="G18" i="4"/>
  <c r="G19" i="4"/>
  <c r="H4" i="1" l="1"/>
  <c r="AW18" i="5" l="1"/>
  <c r="AS18" i="5"/>
  <c r="AO18" i="5"/>
  <c r="AK18" i="5"/>
  <c r="AG18" i="5"/>
  <c r="AC18" i="5"/>
  <c r="Y18" i="5"/>
  <c r="U18" i="5"/>
  <c r="Q18" i="5"/>
  <c r="M18" i="5"/>
  <c r="I18" i="5"/>
  <c r="AY17" i="5"/>
  <c r="AY18" i="5" s="1"/>
  <c r="AX17" i="5"/>
  <c r="AX18" i="5" s="1"/>
  <c r="AW17" i="5"/>
  <c r="AV17" i="5"/>
  <c r="AV18" i="5" s="1"/>
  <c r="AU17" i="5"/>
  <c r="AU18" i="5" s="1"/>
  <c r="AT17" i="5"/>
  <c r="AT18" i="5" s="1"/>
  <c r="AS17" i="5"/>
  <c r="AR17" i="5"/>
  <c r="AR18" i="5" s="1"/>
  <c r="AQ17" i="5"/>
  <c r="AQ18" i="5" s="1"/>
  <c r="AP17" i="5"/>
  <c r="AP18" i="5" s="1"/>
  <c r="AO17" i="5"/>
  <c r="AN17" i="5"/>
  <c r="AN18" i="5" s="1"/>
  <c r="AM17" i="5"/>
  <c r="AM18" i="5" s="1"/>
  <c r="AL17" i="5"/>
  <c r="AL18" i="5" s="1"/>
  <c r="AK17" i="5"/>
  <c r="AJ17" i="5"/>
  <c r="AJ18" i="5" s="1"/>
  <c r="AI17" i="5"/>
  <c r="AI18" i="5" s="1"/>
  <c r="AH17" i="5"/>
  <c r="AH18" i="5" s="1"/>
  <c r="AG17" i="5"/>
  <c r="AF17" i="5"/>
  <c r="AF18" i="5" s="1"/>
  <c r="AE17" i="5"/>
  <c r="AE18" i="5" s="1"/>
  <c r="AD17" i="5"/>
  <c r="AD18" i="5" s="1"/>
  <c r="AC17" i="5"/>
  <c r="AB17" i="5"/>
  <c r="AB18" i="5" s="1"/>
  <c r="AA17" i="5"/>
  <c r="AA18" i="5" s="1"/>
  <c r="Z17" i="5"/>
  <c r="Z18" i="5" s="1"/>
  <c r="Y17" i="5"/>
  <c r="X17" i="5"/>
  <c r="X18" i="5" s="1"/>
  <c r="W17" i="5"/>
  <c r="W18" i="5" s="1"/>
  <c r="V17" i="5"/>
  <c r="V18" i="5" s="1"/>
  <c r="U17" i="5"/>
  <c r="T17" i="5"/>
  <c r="T18" i="5" s="1"/>
  <c r="S17" i="5"/>
  <c r="S18" i="5" s="1"/>
  <c r="R17" i="5"/>
  <c r="R18" i="5" s="1"/>
  <c r="Q17" i="5"/>
  <c r="P17" i="5"/>
  <c r="P18" i="5" s="1"/>
  <c r="O17" i="5"/>
  <c r="O18" i="5" s="1"/>
  <c r="N17" i="5"/>
  <c r="N18" i="5" s="1"/>
  <c r="M17" i="5"/>
  <c r="L17" i="5"/>
  <c r="L18" i="5" s="1"/>
  <c r="K17" i="5"/>
  <c r="K18" i="5" s="1"/>
  <c r="J17" i="5"/>
  <c r="J18" i="5" s="1"/>
  <c r="I17" i="5"/>
  <c r="H17" i="5"/>
  <c r="H18" i="5" s="1"/>
  <c r="G17" i="5"/>
  <c r="G18" i="5" s="1"/>
  <c r="AY13" i="5"/>
  <c r="AU13" i="5"/>
  <c r="AQ13" i="5"/>
  <c r="AM13" i="5"/>
  <c r="AI13" i="5"/>
  <c r="AE13" i="5"/>
  <c r="AA13" i="5"/>
  <c r="W13" i="5"/>
  <c r="S13" i="5"/>
  <c r="P13" i="5"/>
  <c r="O13" i="5"/>
  <c r="L13" i="5"/>
  <c r="K13" i="5"/>
  <c r="J13" i="5"/>
  <c r="I13" i="5"/>
  <c r="H13" i="5"/>
  <c r="G13" i="5"/>
  <c r="AY12" i="5"/>
  <c r="AX12" i="5"/>
  <c r="AX13" i="5" s="1"/>
  <c r="AW12" i="5"/>
  <c r="AW13" i="5" s="1"/>
  <c r="AV12" i="5"/>
  <c r="AV13" i="5" s="1"/>
  <c r="AU12" i="5"/>
  <c r="AT12" i="5"/>
  <c r="AT13" i="5" s="1"/>
  <c r="AS12" i="5"/>
  <c r="AS13" i="5" s="1"/>
  <c r="AR12" i="5"/>
  <c r="AR13" i="5" s="1"/>
  <c r="AQ12" i="5"/>
  <c r="AP12" i="5"/>
  <c r="AP13" i="5" s="1"/>
  <c r="AO12" i="5"/>
  <c r="AO13" i="5" s="1"/>
  <c r="AN12" i="5"/>
  <c r="AN13" i="5" s="1"/>
  <c r="AM12" i="5"/>
  <c r="AL12" i="5"/>
  <c r="AL13" i="5" s="1"/>
  <c r="AK12" i="5"/>
  <c r="AK13" i="5" s="1"/>
  <c r="AJ12" i="5"/>
  <c r="AJ13" i="5" s="1"/>
  <c r="AI12" i="5"/>
  <c r="AH12" i="5"/>
  <c r="AH13" i="5" s="1"/>
  <c r="AG12" i="5"/>
  <c r="AG13" i="5" s="1"/>
  <c r="AF12" i="5"/>
  <c r="AF13" i="5" s="1"/>
  <c r="AE12" i="5"/>
  <c r="AD12" i="5"/>
  <c r="AD13" i="5" s="1"/>
  <c r="AC12" i="5"/>
  <c r="AC13" i="5" s="1"/>
  <c r="AB12" i="5"/>
  <c r="AB13" i="5" s="1"/>
  <c r="AA12" i="5"/>
  <c r="Z12" i="5"/>
  <c r="Z13" i="5" s="1"/>
  <c r="Y12" i="5"/>
  <c r="Y13" i="5" s="1"/>
  <c r="X12" i="5"/>
  <c r="X13" i="5" s="1"/>
  <c r="W12" i="5"/>
  <c r="V12" i="5"/>
  <c r="V13" i="5" s="1"/>
  <c r="U12" i="5"/>
  <c r="U13" i="5" s="1"/>
  <c r="T12" i="5"/>
  <c r="T13" i="5" s="1"/>
  <c r="S12" i="5"/>
  <c r="R12" i="5"/>
  <c r="R13" i="5" s="1"/>
  <c r="Q12" i="5"/>
  <c r="Q13" i="5" s="1"/>
  <c r="P12" i="5"/>
  <c r="O12" i="5"/>
  <c r="N12" i="5"/>
  <c r="N13" i="5" s="1"/>
  <c r="M12" i="5"/>
  <c r="M13" i="5" s="1"/>
  <c r="L12" i="5"/>
  <c r="AW9" i="5"/>
  <c r="AV9" i="5"/>
  <c r="AS9" i="5"/>
  <c r="AR9" i="5"/>
  <c r="AO9" i="5"/>
  <c r="AN9" i="5"/>
  <c r="AK9" i="5"/>
  <c r="AJ9" i="5"/>
  <c r="AG9" i="5"/>
  <c r="AF9" i="5"/>
  <c r="AC9" i="5"/>
  <c r="AB9" i="5"/>
  <c r="Y9" i="5"/>
  <c r="X9" i="5"/>
  <c r="U9" i="5"/>
  <c r="T9" i="5"/>
  <c r="Q9" i="5"/>
  <c r="P9" i="5"/>
  <c r="M9" i="5"/>
  <c r="L9" i="5"/>
  <c r="I9" i="5"/>
  <c r="H9" i="5"/>
  <c r="E9" i="5"/>
  <c r="AX9" i="5" s="1"/>
  <c r="AY8" i="5"/>
  <c r="AX8" i="5"/>
  <c r="AW8" i="5"/>
  <c r="AV8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AW5" i="5"/>
  <c r="AV5" i="5"/>
  <c r="AS5" i="5"/>
  <c r="AR5" i="5"/>
  <c r="AO5" i="5"/>
  <c r="AN5" i="5"/>
  <c r="AK5" i="5"/>
  <c r="AJ5" i="5"/>
  <c r="AG5" i="5"/>
  <c r="AF5" i="5"/>
  <c r="AC5" i="5"/>
  <c r="AB5" i="5"/>
  <c r="Y5" i="5"/>
  <c r="X5" i="5"/>
  <c r="U5" i="5"/>
  <c r="T5" i="5"/>
  <c r="Q5" i="5"/>
  <c r="P5" i="5"/>
  <c r="M5" i="5"/>
  <c r="L5" i="5"/>
  <c r="I5" i="5"/>
  <c r="H5" i="5"/>
  <c r="E5" i="5"/>
  <c r="AX5" i="5" s="1"/>
  <c r="AY4" i="5"/>
  <c r="AX4" i="5"/>
  <c r="AT4" i="5"/>
  <c r="AQ4" i="5"/>
  <c r="AP4" i="5"/>
  <c r="AL4" i="5"/>
  <c r="AI4" i="5"/>
  <c r="AH4" i="5"/>
  <c r="AD4" i="5"/>
  <c r="AA4" i="5"/>
  <c r="Z4" i="5"/>
  <c r="V4" i="5"/>
  <c r="U4" i="5"/>
  <c r="S4" i="5"/>
  <c r="Q4" i="5"/>
  <c r="O4" i="5"/>
  <c r="N4" i="5"/>
  <c r="K4" i="5"/>
  <c r="J4" i="5"/>
  <c r="I4" i="5"/>
  <c r="E4" i="5"/>
  <c r="AL19" i="4"/>
  <c r="AU19" i="4" s="1"/>
  <c r="AQ18" i="4"/>
  <c r="AZ18" i="4" s="1"/>
  <c r="AQ14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AZ4" i="4"/>
  <c r="AY4" i="4"/>
  <c r="AX4" i="4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AX12" i="3"/>
  <c r="AQ12" i="3"/>
  <c r="AP12" i="3"/>
  <c r="AI12" i="3"/>
  <c r="AH12" i="3"/>
  <c r="AA12" i="3"/>
  <c r="Z12" i="3"/>
  <c r="S12" i="3"/>
  <c r="R12" i="3"/>
  <c r="K12" i="3"/>
  <c r="J12" i="3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AS12" i="2"/>
  <c r="AX11" i="2"/>
  <c r="AY7" i="5" s="1"/>
  <c r="AO11" i="2"/>
  <c r="AC11" i="2"/>
  <c r="R11" i="2"/>
  <c r="AT10" i="2"/>
  <c r="AS10" i="2"/>
  <c r="AH10" i="2"/>
  <c r="AG10" i="2"/>
  <c r="V10" i="2"/>
  <c r="AX9" i="2"/>
  <c r="AW9" i="2"/>
  <c r="AL9" i="2"/>
  <c r="AK9" i="2"/>
  <c r="Z9" i="2"/>
  <c r="Q9" i="2"/>
  <c r="AX8" i="2"/>
  <c r="AX12" i="2" s="1"/>
  <c r="AW8" i="2"/>
  <c r="AW12" i="3" s="1"/>
  <c r="AV8" i="2"/>
  <c r="AV12" i="3" s="1"/>
  <c r="AU8" i="2"/>
  <c r="AU12" i="2" s="1"/>
  <c r="AT8" i="2"/>
  <c r="AT12" i="2" s="1"/>
  <c r="AS8" i="2"/>
  <c r="AS12" i="3" s="1"/>
  <c r="AR8" i="2"/>
  <c r="AR12" i="3" s="1"/>
  <c r="AQ8" i="2"/>
  <c r="AQ12" i="2" s="1"/>
  <c r="AP8" i="2"/>
  <c r="AP12" i="2" s="1"/>
  <c r="AO8" i="2"/>
  <c r="AO12" i="3" s="1"/>
  <c r="AN8" i="2"/>
  <c r="AN12" i="3" s="1"/>
  <c r="AM8" i="2"/>
  <c r="AM12" i="2" s="1"/>
  <c r="AL8" i="2"/>
  <c r="AL12" i="2" s="1"/>
  <c r="AK8" i="2"/>
  <c r="AK12" i="3" s="1"/>
  <c r="AJ8" i="2"/>
  <c r="AJ12" i="3" s="1"/>
  <c r="AI8" i="2"/>
  <c r="AI12" i="2" s="1"/>
  <c r="AH8" i="2"/>
  <c r="AH12" i="2" s="1"/>
  <c r="AG8" i="2"/>
  <c r="AG12" i="3" s="1"/>
  <c r="AF8" i="2"/>
  <c r="AF12" i="3" s="1"/>
  <c r="AE8" i="2"/>
  <c r="AE12" i="2" s="1"/>
  <c r="AD8" i="2"/>
  <c r="AD12" i="2" s="1"/>
  <c r="AC8" i="2"/>
  <c r="AC12" i="3" s="1"/>
  <c r="AB8" i="2"/>
  <c r="AB12" i="3" s="1"/>
  <c r="AA8" i="2"/>
  <c r="AA12" i="2" s="1"/>
  <c r="Z8" i="2"/>
  <c r="Z12" i="2" s="1"/>
  <c r="Y8" i="2"/>
  <c r="Y12" i="3" s="1"/>
  <c r="X8" i="2"/>
  <c r="X12" i="3" s="1"/>
  <c r="W8" i="2"/>
  <c r="W12" i="2" s="1"/>
  <c r="V8" i="2"/>
  <c r="V12" i="2" s="1"/>
  <c r="U8" i="2"/>
  <c r="U12" i="3" s="1"/>
  <c r="T8" i="2"/>
  <c r="T12" i="3" s="1"/>
  <c r="S8" i="2"/>
  <c r="S12" i="2" s="1"/>
  <c r="R8" i="2"/>
  <c r="R12" i="2" s="1"/>
  <c r="Q8" i="2"/>
  <c r="Q12" i="3" s="1"/>
  <c r="P8" i="2"/>
  <c r="P12" i="3" s="1"/>
  <c r="O8" i="2"/>
  <c r="O12" i="2" s="1"/>
  <c r="N8" i="2"/>
  <c r="N12" i="3" s="1"/>
  <c r="M8" i="2"/>
  <c r="M12" i="3" s="1"/>
  <c r="L8" i="2"/>
  <c r="L12" i="3" s="1"/>
  <c r="K8" i="2"/>
  <c r="J8" i="2"/>
  <c r="I8" i="2"/>
  <c r="I12" i="3" s="1"/>
  <c r="H8" i="2"/>
  <c r="H12" i="3" s="1"/>
  <c r="G8" i="2"/>
  <c r="G12" i="3" s="1"/>
  <c r="F8" i="2"/>
  <c r="F12" i="3" s="1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G4" i="1" s="1"/>
  <c r="J4" i="1"/>
  <c r="I4" i="1"/>
  <c r="AZ14" i="4" l="1"/>
  <c r="AQ15" i="5"/>
  <c r="P15" i="5"/>
  <c r="X15" i="5"/>
  <c r="G4" i="5"/>
  <c r="G15" i="5" s="1"/>
  <c r="AV4" i="5"/>
  <c r="AR4" i="5"/>
  <c r="AN4" i="5"/>
  <c r="AN15" i="5" s="1"/>
  <c r="AJ4" i="5"/>
  <c r="AJ15" i="5" s="1"/>
  <c r="AF4" i="5"/>
  <c r="AF15" i="5" s="1"/>
  <c r="AB4" i="5"/>
  <c r="X4" i="5"/>
  <c r="T4" i="5"/>
  <c r="T15" i="5" s="1"/>
  <c r="P4" i="5"/>
  <c r="L4" i="5"/>
  <c r="H4" i="5"/>
  <c r="H15" i="5" s="1"/>
  <c r="AW4" i="5"/>
  <c r="AW15" i="5" s="1"/>
  <c r="AS4" i="5"/>
  <c r="AO4" i="5"/>
  <c r="AK4" i="5"/>
  <c r="AK15" i="5" s="1"/>
  <c r="AG4" i="5"/>
  <c r="AG15" i="5" s="1"/>
  <c r="AC4" i="5"/>
  <c r="Y4" i="5"/>
  <c r="M4" i="5"/>
  <c r="R4" i="5"/>
  <c r="W4" i="5"/>
  <c r="W15" i="5" s="1"/>
  <c r="AE4" i="5"/>
  <c r="AE15" i="5" s="1"/>
  <c r="AM4" i="5"/>
  <c r="AM15" i="5" s="1"/>
  <c r="AU4" i="5"/>
  <c r="L15" i="5"/>
  <c r="AB15" i="5"/>
  <c r="AR15" i="5"/>
  <c r="AV15" i="5"/>
  <c r="G5" i="5"/>
  <c r="K5" i="5"/>
  <c r="K15" i="5" s="1"/>
  <c r="O5" i="5"/>
  <c r="O15" i="5" s="1"/>
  <c r="S5" i="5"/>
  <c r="W5" i="5"/>
  <c r="AA5" i="5"/>
  <c r="AA15" i="5" s="1"/>
  <c r="AE5" i="5"/>
  <c r="AI5" i="5"/>
  <c r="AM5" i="5"/>
  <c r="AQ5" i="5"/>
  <c r="AU5" i="5"/>
  <c r="AU15" i="5" s="1"/>
  <c r="AY5" i="5"/>
  <c r="AY15" i="5" s="1"/>
  <c r="AX15" i="5"/>
  <c r="G9" i="5"/>
  <c r="K9" i="5"/>
  <c r="O9" i="5"/>
  <c r="S9" i="5"/>
  <c r="S15" i="5" s="1"/>
  <c r="W9" i="5"/>
  <c r="AA9" i="5"/>
  <c r="AE9" i="5"/>
  <c r="AI9" i="5"/>
  <c r="AI15" i="5" s="1"/>
  <c r="AM9" i="5"/>
  <c r="AQ9" i="5"/>
  <c r="AU9" i="5"/>
  <c r="AY9" i="5"/>
  <c r="J5" i="5"/>
  <c r="J15" i="5" s="1"/>
  <c r="N5" i="5"/>
  <c r="R5" i="5"/>
  <c r="V5" i="5"/>
  <c r="V15" i="5" s="1"/>
  <c r="Z5" i="5"/>
  <c r="Z15" i="5" s="1"/>
  <c r="AD5" i="5"/>
  <c r="AH5" i="5"/>
  <c r="AL5" i="5"/>
  <c r="AL15" i="5" s="1"/>
  <c r="AP5" i="5"/>
  <c r="AP15" i="5" s="1"/>
  <c r="AT5" i="5"/>
  <c r="I15" i="5"/>
  <c r="M15" i="5"/>
  <c r="Q15" i="5"/>
  <c r="U15" i="5"/>
  <c r="Y15" i="5"/>
  <c r="AC15" i="5"/>
  <c r="AO15" i="5"/>
  <c r="AS15" i="5"/>
  <c r="J9" i="5"/>
  <c r="N9" i="5"/>
  <c r="N15" i="5" s="1"/>
  <c r="R9" i="5"/>
  <c r="R15" i="5" s="1"/>
  <c r="V9" i="5"/>
  <c r="Z9" i="5"/>
  <c r="AD9" i="5"/>
  <c r="AD15" i="5" s="1"/>
  <c r="AH9" i="5"/>
  <c r="AH15" i="5" s="1"/>
  <c r="AL9" i="5"/>
  <c r="AP9" i="5"/>
  <c r="AT9" i="5"/>
  <c r="AT15" i="5" s="1"/>
  <c r="U9" i="2"/>
  <c r="AG9" i="2"/>
  <c r="Q10" i="2"/>
  <c r="AC10" i="2"/>
  <c r="AW10" i="2"/>
  <c r="Y11" i="2"/>
  <c r="AS11" i="2"/>
  <c r="AC12" i="2"/>
  <c r="V12" i="3"/>
  <c r="AD12" i="3"/>
  <c r="AL12" i="3"/>
  <c r="P9" i="2"/>
  <c r="V9" i="2"/>
  <c r="AH9" i="2"/>
  <c r="AV9" i="2"/>
  <c r="AW7" i="5" s="1"/>
  <c r="R10" i="2"/>
  <c r="AD10" i="2"/>
  <c r="AR10" i="2"/>
  <c r="AX10" i="2"/>
  <c r="Z11" i="2"/>
  <c r="AA7" i="5" s="1"/>
  <c r="AN11" i="2"/>
  <c r="AT11" i="2"/>
  <c r="AK12" i="2"/>
  <c r="O12" i="3"/>
  <c r="W12" i="3"/>
  <c r="AE12" i="3"/>
  <c r="AM12" i="3"/>
  <c r="AU12" i="3"/>
  <c r="R9" i="2"/>
  <c r="S7" i="5" s="1"/>
  <c r="AF9" i="2"/>
  <c r="AG7" i="5" s="1"/>
  <c r="AB10" i="2"/>
  <c r="X11" i="2"/>
  <c r="AD11" i="2"/>
  <c r="AP11" i="2"/>
  <c r="U12" i="2"/>
  <c r="AP9" i="2"/>
  <c r="AL10" i="2"/>
  <c r="AH11" i="2"/>
  <c r="AI7" i="5" s="1"/>
  <c r="AT12" i="3"/>
  <c r="AL7" i="5"/>
  <c r="AB9" i="2"/>
  <c r="AR9" i="2"/>
  <c r="AS7" i="5" s="1"/>
  <c r="X10" i="2"/>
  <c r="AN10" i="2"/>
  <c r="T11" i="2"/>
  <c r="AJ11" i="2"/>
  <c r="P12" i="2"/>
  <c r="X12" i="2"/>
  <c r="AF12" i="2"/>
  <c r="AN12" i="2"/>
  <c r="AV12" i="2"/>
  <c r="X9" i="2"/>
  <c r="Y7" i="5" s="1"/>
  <c r="AC9" i="2"/>
  <c r="AD7" i="5" s="1"/>
  <c r="AN9" i="2"/>
  <c r="AO7" i="5" s="1"/>
  <c r="AS9" i="2"/>
  <c r="T10" i="2"/>
  <c r="Y10" i="2"/>
  <c r="AJ10" i="2"/>
  <c r="AO10" i="2"/>
  <c r="P11" i="2"/>
  <c r="Q7" i="5" s="1"/>
  <c r="U11" i="2"/>
  <c r="V7" i="5" s="1"/>
  <c r="AF11" i="2"/>
  <c r="AK11" i="2"/>
  <c r="AV11" i="2"/>
  <c r="Q12" i="2"/>
  <c r="Y12" i="2"/>
  <c r="AG12" i="2"/>
  <c r="AO12" i="2"/>
  <c r="AW12" i="2"/>
  <c r="T9" i="2"/>
  <c r="Y9" i="2"/>
  <c r="AD9" i="2"/>
  <c r="AJ9" i="2"/>
  <c r="AO9" i="2"/>
  <c r="AP7" i="5" s="1"/>
  <c r="AT9" i="2"/>
  <c r="P10" i="2"/>
  <c r="U10" i="2"/>
  <c r="Z10" i="2"/>
  <c r="AF10" i="2"/>
  <c r="AK10" i="2"/>
  <c r="AP10" i="2"/>
  <c r="AV10" i="2"/>
  <c r="Q11" i="2"/>
  <c r="R7" i="5" s="1"/>
  <c r="V11" i="2"/>
  <c r="W7" i="5" s="1"/>
  <c r="AB11" i="2"/>
  <c r="AG11" i="2"/>
  <c r="AH7" i="5" s="1"/>
  <c r="AL11" i="2"/>
  <c r="AM7" i="5" s="1"/>
  <c r="AR11" i="2"/>
  <c r="AW11" i="2"/>
  <c r="AX7" i="5" s="1"/>
  <c r="T12" i="2"/>
  <c r="AB12" i="2"/>
  <c r="AJ12" i="2"/>
  <c r="AR12" i="2"/>
  <c r="O9" i="2"/>
  <c r="S9" i="2"/>
  <c r="W9" i="2"/>
  <c r="AA9" i="2"/>
  <c r="AB7" i="5" s="1"/>
  <c r="AE9" i="2"/>
  <c r="AI9" i="2"/>
  <c r="AM9" i="2"/>
  <c r="AQ9" i="2"/>
  <c r="AR7" i="5" s="1"/>
  <c r="AU9" i="2"/>
  <c r="O10" i="2"/>
  <c r="S10" i="2"/>
  <c r="W10" i="2"/>
  <c r="AA10" i="2"/>
  <c r="AE10" i="2"/>
  <c r="AI10" i="2"/>
  <c r="AM10" i="2"/>
  <c r="AQ10" i="2"/>
  <c r="AU10" i="2"/>
  <c r="O11" i="2"/>
  <c r="S11" i="2"/>
  <c r="W11" i="2"/>
  <c r="AA11" i="2"/>
  <c r="AE11" i="2"/>
  <c r="AI11" i="2"/>
  <c r="AM11" i="2"/>
  <c r="AQ11" i="2"/>
  <c r="AU11" i="2"/>
  <c r="AR10" i="4"/>
  <c r="AQ11" i="4"/>
  <c r="AZ11" i="4" s="1"/>
  <c r="AR12" i="4"/>
  <c r="AQ16" i="4"/>
  <c r="AZ16" i="4" s="1"/>
  <c r="AN15" i="4"/>
  <c r="AQ9" i="4"/>
  <c r="T13" i="4"/>
  <c r="AQ17" i="4"/>
  <c r="AZ17" i="4" s="1"/>
  <c r="N12" i="4"/>
  <c r="R10" i="4"/>
  <c r="P14" i="4"/>
  <c r="AD10" i="4"/>
  <c r="AD14" i="4"/>
  <c r="AF16" i="4"/>
  <c r="AK14" i="4"/>
  <c r="J14" i="4"/>
  <c r="AJ16" i="4"/>
  <c r="X14" i="4"/>
  <c r="AN14" i="4"/>
  <c r="J16" i="4"/>
  <c r="N10" i="4"/>
  <c r="I14" i="4"/>
  <c r="Y14" i="4"/>
  <c r="AS14" i="4"/>
  <c r="N16" i="4"/>
  <c r="R14" i="4"/>
  <c r="AF14" i="4"/>
  <c r="U16" i="4"/>
  <c r="AP16" i="4"/>
  <c r="AY16" i="4" s="1"/>
  <c r="AF18" i="4"/>
  <c r="J18" i="4"/>
  <c r="Y16" i="4"/>
  <c r="AD12" i="4"/>
  <c r="H14" i="4"/>
  <c r="N14" i="4"/>
  <c r="U14" i="4"/>
  <c r="AC14" i="4"/>
  <c r="AJ14" i="4"/>
  <c r="AP14" i="4"/>
  <c r="I16" i="4"/>
  <c r="T16" i="4"/>
  <c r="AD16" i="4"/>
  <c r="AO16" i="4"/>
  <c r="AX16" i="4" s="1"/>
  <c r="AP17" i="4"/>
  <c r="AY17" i="4" s="1"/>
  <c r="U18" i="4"/>
  <c r="AP18" i="4"/>
  <c r="AY18" i="4" s="1"/>
  <c r="AH12" i="4"/>
  <c r="Z18" i="4"/>
  <c r="AH10" i="4"/>
  <c r="R12" i="4"/>
  <c r="M14" i="4"/>
  <c r="T14" i="4"/>
  <c r="Z14" i="4"/>
  <c r="AH14" i="4"/>
  <c r="AO14" i="4"/>
  <c r="P16" i="4"/>
  <c r="Z16" i="4"/>
  <c r="AK16" i="4"/>
  <c r="AT16" i="4" s="1"/>
  <c r="T17" i="4"/>
  <c r="P18" i="4"/>
  <c r="AK18" i="4"/>
  <c r="AT18" i="4" s="1"/>
  <c r="L9" i="4"/>
  <c r="Q9" i="4"/>
  <c r="V9" i="4"/>
  <c r="AB9" i="4"/>
  <c r="AG9" i="4"/>
  <c r="AL9" i="4"/>
  <c r="AR9" i="4"/>
  <c r="L11" i="4"/>
  <c r="Q11" i="4"/>
  <c r="V11" i="4"/>
  <c r="AG11" i="4"/>
  <c r="AL11" i="4"/>
  <c r="AU11" i="4" s="1"/>
  <c r="Q13" i="4"/>
  <c r="W13" i="4"/>
  <c r="AL13" i="4"/>
  <c r="AR13" i="4"/>
  <c r="AI19" i="4"/>
  <c r="M9" i="4"/>
  <c r="X9" i="4"/>
  <c r="AN9" i="4"/>
  <c r="R11" i="4"/>
  <c r="AH11" i="4"/>
  <c r="H13" i="4"/>
  <c r="Z13" i="4"/>
  <c r="AF13" i="4"/>
  <c r="L18" i="4"/>
  <c r="V18" i="4"/>
  <c r="AB18" i="4"/>
  <c r="AR18" i="4"/>
  <c r="AQ19" i="4"/>
  <c r="AZ19" i="4" s="1"/>
  <c r="N9" i="4"/>
  <c r="T9" i="4"/>
  <c r="AD9" i="4"/>
  <c r="AJ9" i="4"/>
  <c r="V10" i="4"/>
  <c r="AL10" i="4"/>
  <c r="I11" i="4"/>
  <c r="N11" i="4"/>
  <c r="T11" i="4"/>
  <c r="Y11" i="4"/>
  <c r="AD11" i="4"/>
  <c r="AJ11" i="4"/>
  <c r="AO11" i="4"/>
  <c r="AX11" i="4" s="1"/>
  <c r="V12" i="4"/>
  <c r="AL12" i="4"/>
  <c r="I13" i="4"/>
  <c r="N13" i="4"/>
  <c r="AA13" i="4"/>
  <c r="AH13" i="4"/>
  <c r="AP13" i="4"/>
  <c r="L16" i="4"/>
  <c r="Q16" i="4"/>
  <c r="V16" i="4"/>
  <c r="AB16" i="4"/>
  <c r="AG16" i="4"/>
  <c r="AR16" i="4"/>
  <c r="J17" i="4"/>
  <c r="AE17" i="4"/>
  <c r="H18" i="4"/>
  <c r="M18" i="4"/>
  <c r="R18" i="4"/>
  <c r="X18" i="4"/>
  <c r="AC18" i="4"/>
  <c r="AH18" i="4"/>
  <c r="AN18" i="4"/>
  <c r="AW18" i="4" s="1"/>
  <c r="S19" i="4"/>
  <c r="J9" i="4"/>
  <c r="P9" i="4"/>
  <c r="U9" i="4"/>
  <c r="Z9" i="4"/>
  <c r="AF9" i="4"/>
  <c r="AK9" i="4"/>
  <c r="AP9" i="4"/>
  <c r="J10" i="4"/>
  <c r="Z10" i="4"/>
  <c r="AP10" i="4"/>
  <c r="J11" i="4"/>
  <c r="P11" i="4"/>
  <c r="U11" i="4"/>
  <c r="Z11" i="4"/>
  <c r="AF11" i="4"/>
  <c r="AK11" i="4"/>
  <c r="AT11" i="4" s="1"/>
  <c r="AP11" i="4"/>
  <c r="AY11" i="4" s="1"/>
  <c r="J12" i="4"/>
  <c r="Z12" i="4"/>
  <c r="AP12" i="4"/>
  <c r="J13" i="4"/>
  <c r="P13" i="4"/>
  <c r="V13" i="4"/>
  <c r="AB13" i="4"/>
  <c r="AJ13" i="4"/>
  <c r="AQ13" i="4"/>
  <c r="L14" i="4"/>
  <c r="Q14" i="4"/>
  <c r="V14" i="4"/>
  <c r="AB14" i="4"/>
  <c r="AG14" i="4"/>
  <c r="AL14" i="4"/>
  <c r="AR14" i="4"/>
  <c r="H16" i="4"/>
  <c r="M16" i="4"/>
  <c r="R16" i="4"/>
  <c r="X16" i="4"/>
  <c r="AC16" i="4"/>
  <c r="AH16" i="4"/>
  <c r="AN16" i="4"/>
  <c r="AW16" i="4" s="1"/>
  <c r="AS16" i="4"/>
  <c r="O17" i="4"/>
  <c r="AJ17" i="4"/>
  <c r="I18" i="4"/>
  <c r="N18" i="4"/>
  <c r="T18" i="4"/>
  <c r="Y18" i="4"/>
  <c r="AD18" i="4"/>
  <c r="AJ18" i="4"/>
  <c r="AO18" i="4"/>
  <c r="AX18" i="4" s="1"/>
  <c r="AA19" i="4"/>
  <c r="H9" i="4"/>
  <c r="AC9" i="4"/>
  <c r="AS9" i="4"/>
  <c r="H11" i="4"/>
  <c r="X11" i="4"/>
  <c r="AN11" i="4"/>
  <c r="AW11" i="4" s="1"/>
  <c r="AS11" i="4"/>
  <c r="R13" i="4"/>
  <c r="AL18" i="4"/>
  <c r="AU18" i="4" s="1"/>
  <c r="AB11" i="4"/>
  <c r="AR11" i="4"/>
  <c r="L13" i="4"/>
  <c r="AE13" i="4"/>
  <c r="R9" i="4"/>
  <c r="AH9" i="4"/>
  <c r="M11" i="4"/>
  <c r="AC11" i="4"/>
  <c r="M13" i="4"/>
  <c r="AM13" i="4"/>
  <c r="Z17" i="4"/>
  <c r="Q18" i="4"/>
  <c r="AG18" i="4"/>
  <c r="K19" i="4"/>
  <c r="I9" i="4"/>
  <c r="Y9" i="4"/>
  <c r="AO9" i="4"/>
  <c r="AL16" i="4"/>
  <c r="AU16" i="4" s="1"/>
  <c r="AS18" i="4"/>
  <c r="L15" i="4"/>
  <c r="W15" i="4"/>
  <c r="AH15" i="4"/>
  <c r="AM15" i="4"/>
  <c r="K10" i="4"/>
  <c r="S10" i="4"/>
  <c r="W10" i="4"/>
  <c r="AE10" i="4"/>
  <c r="AM10" i="4"/>
  <c r="K9" i="4"/>
  <c r="O9" i="4"/>
  <c r="S9" i="4"/>
  <c r="W9" i="4"/>
  <c r="AA9" i="4"/>
  <c r="AE9" i="4"/>
  <c r="AI9" i="4"/>
  <c r="AM9" i="4"/>
  <c r="I10" i="4"/>
  <c r="M10" i="4"/>
  <c r="Q10" i="4"/>
  <c r="U10" i="4"/>
  <c r="Y10" i="4"/>
  <c r="AC10" i="4"/>
  <c r="AG10" i="4"/>
  <c r="AK10" i="4"/>
  <c r="AO10" i="4"/>
  <c r="AS10" i="4"/>
  <c r="K11" i="4"/>
  <c r="O11" i="4"/>
  <c r="S11" i="4"/>
  <c r="W11" i="4"/>
  <c r="AA11" i="4"/>
  <c r="AE11" i="4"/>
  <c r="AI11" i="4"/>
  <c r="AM11" i="4"/>
  <c r="AV11" i="4" s="1"/>
  <c r="I12" i="4"/>
  <c r="M12" i="4"/>
  <c r="Q12" i="4"/>
  <c r="U12" i="4"/>
  <c r="Y12" i="4"/>
  <c r="AC12" i="4"/>
  <c r="AG12" i="4"/>
  <c r="AK12" i="4"/>
  <c r="AO12" i="4"/>
  <c r="AS12" i="4"/>
  <c r="AS13" i="4"/>
  <c r="AO13" i="4"/>
  <c r="AK13" i="4"/>
  <c r="AG13" i="4"/>
  <c r="AC13" i="4"/>
  <c r="Y13" i="4"/>
  <c r="U13" i="4"/>
  <c r="K13" i="4"/>
  <c r="O13" i="4"/>
  <c r="S13" i="4"/>
  <c r="X13" i="4"/>
  <c r="AD13" i="4"/>
  <c r="AI13" i="4"/>
  <c r="AN13" i="4"/>
  <c r="K15" i="4"/>
  <c r="P15" i="4"/>
  <c r="V15" i="4"/>
  <c r="AA15" i="4"/>
  <c r="AF15" i="4"/>
  <c r="AL15" i="4"/>
  <c r="AQ15" i="4"/>
  <c r="H17" i="4"/>
  <c r="N17" i="4"/>
  <c r="S17" i="4"/>
  <c r="X17" i="4"/>
  <c r="AD17" i="4"/>
  <c r="AI17" i="4"/>
  <c r="AN17" i="4"/>
  <c r="AW17" i="4" s="1"/>
  <c r="J19" i="4"/>
  <c r="R19" i="4"/>
  <c r="Z19" i="4"/>
  <c r="AH19" i="4"/>
  <c r="AP19" i="4"/>
  <c r="AY19" i="4" s="1"/>
  <c r="R15" i="4"/>
  <c r="AR15" i="4"/>
  <c r="K12" i="4"/>
  <c r="O12" i="4"/>
  <c r="S12" i="4"/>
  <c r="W12" i="4"/>
  <c r="AA12" i="4"/>
  <c r="AE12" i="4"/>
  <c r="AI12" i="4"/>
  <c r="AM12" i="4"/>
  <c r="AQ12" i="4"/>
  <c r="H15" i="4"/>
  <c r="N15" i="4"/>
  <c r="S15" i="4"/>
  <c r="X15" i="4"/>
  <c r="AD15" i="4"/>
  <c r="AI15" i="4"/>
  <c r="K17" i="4"/>
  <c r="P17" i="4"/>
  <c r="V17" i="4"/>
  <c r="AA17" i="4"/>
  <c r="AF17" i="4"/>
  <c r="AL17" i="4"/>
  <c r="AU17" i="4" s="1"/>
  <c r="N19" i="4"/>
  <c r="V19" i="4"/>
  <c r="AD19" i="4"/>
  <c r="AS15" i="4"/>
  <c r="AO15" i="4"/>
  <c r="AK15" i="4"/>
  <c r="AG15" i="4"/>
  <c r="AC15" i="4"/>
  <c r="Y15" i="4"/>
  <c r="U15" i="4"/>
  <c r="Q15" i="4"/>
  <c r="M15" i="4"/>
  <c r="I15" i="4"/>
  <c r="AB15" i="4"/>
  <c r="O10" i="4"/>
  <c r="AA10" i="4"/>
  <c r="AI10" i="4"/>
  <c r="AQ10" i="4"/>
  <c r="H10" i="4"/>
  <c r="L10" i="4"/>
  <c r="P10" i="4"/>
  <c r="T10" i="4"/>
  <c r="X10" i="4"/>
  <c r="AB10" i="4"/>
  <c r="AF10" i="4"/>
  <c r="AJ10" i="4"/>
  <c r="AN10" i="4"/>
  <c r="H12" i="4"/>
  <c r="L12" i="4"/>
  <c r="P12" i="4"/>
  <c r="T12" i="4"/>
  <c r="X12" i="4"/>
  <c r="AB12" i="4"/>
  <c r="AF12" i="4"/>
  <c r="AJ12" i="4"/>
  <c r="AN12" i="4"/>
  <c r="J15" i="4"/>
  <c r="O15" i="4"/>
  <c r="T15" i="4"/>
  <c r="Z15" i="4"/>
  <c r="AE15" i="4"/>
  <c r="AJ15" i="4"/>
  <c r="AP15" i="4"/>
  <c r="AS17" i="4"/>
  <c r="AO17" i="4"/>
  <c r="AX17" i="4" s="1"/>
  <c r="AK17" i="4"/>
  <c r="AT17" i="4" s="1"/>
  <c r="AG17" i="4"/>
  <c r="AC17" i="4"/>
  <c r="Y17" i="4"/>
  <c r="U17" i="4"/>
  <c r="Q17" i="4"/>
  <c r="M17" i="4"/>
  <c r="I17" i="4"/>
  <c r="L17" i="4"/>
  <c r="R17" i="4"/>
  <c r="W17" i="4"/>
  <c r="AB17" i="4"/>
  <c r="AH17" i="4"/>
  <c r="AM17" i="4"/>
  <c r="AV17" i="4" s="1"/>
  <c r="AR17" i="4"/>
  <c r="AR19" i="4"/>
  <c r="AN19" i="4"/>
  <c r="AW19" i="4" s="1"/>
  <c r="AJ19" i="4"/>
  <c r="AF19" i="4"/>
  <c r="AB19" i="4"/>
  <c r="X19" i="4"/>
  <c r="T19" i="4"/>
  <c r="P19" i="4"/>
  <c r="L19" i="4"/>
  <c r="H19" i="4"/>
  <c r="AS19" i="4"/>
  <c r="AO19" i="4"/>
  <c r="AX19" i="4" s="1"/>
  <c r="AK19" i="4"/>
  <c r="AT19" i="4" s="1"/>
  <c r="AG19" i="4"/>
  <c r="AC19" i="4"/>
  <c r="Y19" i="4"/>
  <c r="U19" i="4"/>
  <c r="Q19" i="4"/>
  <c r="M19" i="4"/>
  <c r="I19" i="4"/>
  <c r="O19" i="4"/>
  <c r="W19" i="4"/>
  <c r="AE19" i="4"/>
  <c r="AM19" i="4"/>
  <c r="AV19" i="4" s="1"/>
  <c r="K14" i="4"/>
  <c r="O14" i="4"/>
  <c r="S14" i="4"/>
  <c r="W14" i="4"/>
  <c r="AA14" i="4"/>
  <c r="AE14" i="4"/>
  <c r="AI14" i="4"/>
  <c r="AM14" i="4"/>
  <c r="K16" i="4"/>
  <c r="O16" i="4"/>
  <c r="S16" i="4"/>
  <c r="W16" i="4"/>
  <c r="AA16" i="4"/>
  <c r="AE16" i="4"/>
  <c r="AI16" i="4"/>
  <c r="AM16" i="4"/>
  <c r="AV16" i="4" s="1"/>
  <c r="K18" i="4"/>
  <c r="O18" i="4"/>
  <c r="S18" i="4"/>
  <c r="W18" i="4"/>
  <c r="AA18" i="4"/>
  <c r="AE18" i="4"/>
  <c r="AI18" i="4"/>
  <c r="AM18" i="4"/>
  <c r="AV18" i="4" s="1"/>
  <c r="AZ10" i="4" l="1"/>
  <c r="AT15" i="4"/>
  <c r="AW13" i="4"/>
  <c r="AX13" i="4"/>
  <c r="AT12" i="4"/>
  <c r="AV13" i="4"/>
  <c r="AZ13" i="4"/>
  <c r="AY10" i="4"/>
  <c r="AT9" i="4"/>
  <c r="AU10" i="4"/>
  <c r="AW9" i="4"/>
  <c r="AW15" i="4"/>
  <c r="AX15" i="4"/>
  <c r="AZ15" i="4"/>
  <c r="AX10" i="4"/>
  <c r="AX9" i="4"/>
  <c r="AU13" i="4"/>
  <c r="AV14" i="4"/>
  <c r="AW12" i="4"/>
  <c r="AZ12" i="4"/>
  <c r="AU15" i="4"/>
  <c r="AT10" i="4"/>
  <c r="AV9" i="4"/>
  <c r="AV10" i="4"/>
  <c r="AU14" i="4"/>
  <c r="AY12" i="4"/>
  <c r="AY13" i="4"/>
  <c r="AU9" i="4"/>
  <c r="AX14" i="4"/>
  <c r="AY14" i="4"/>
  <c r="AW14" i="4"/>
  <c r="AT14" i="4"/>
  <c r="AY15" i="4"/>
  <c r="AW10" i="4"/>
  <c r="AV12" i="4"/>
  <c r="AT13" i="4"/>
  <c r="AX12" i="4"/>
  <c r="AV15" i="4"/>
  <c r="AY9" i="4"/>
  <c r="AU12" i="4"/>
  <c r="AZ9" i="4"/>
  <c r="AK7" i="5"/>
  <c r="AN7" i="5"/>
  <c r="X7" i="5"/>
  <c r="AE7" i="5"/>
  <c r="AQ7" i="5"/>
  <c r="AU7" i="5"/>
  <c r="Z7" i="5"/>
  <c r="AT7" i="5"/>
  <c r="AJ7" i="5"/>
  <c r="T7" i="5"/>
  <c r="AC7" i="5"/>
  <c r="AV7" i="5"/>
  <c r="AF7" i="5"/>
  <c r="P7" i="5"/>
  <c r="U7" i="5"/>
</calcChain>
</file>

<file path=xl/sharedStrings.xml><?xml version="1.0" encoding="utf-8"?>
<sst xmlns="http://schemas.openxmlformats.org/spreadsheetml/2006/main" count="360" uniqueCount="112">
  <si>
    <t>Input</t>
  </si>
  <si>
    <t>Unit</t>
  </si>
  <si>
    <t>Data Quality</t>
  </si>
  <si>
    <t>Energy</t>
  </si>
  <si>
    <t>Diesel</t>
  </si>
  <si>
    <t>Explosives</t>
  </si>
  <si>
    <t>Transport</t>
  </si>
  <si>
    <t>Land use</t>
  </si>
  <si>
    <t>Remarks</t>
  </si>
  <si>
    <t>CRUSHING</t>
  </si>
  <si>
    <t>Electricity</t>
  </si>
  <si>
    <t>Steel</t>
  </si>
  <si>
    <t>Output</t>
  </si>
  <si>
    <t>Radioactive dust</t>
  </si>
  <si>
    <t>Water</t>
  </si>
  <si>
    <t>Life of Mine Average</t>
  </si>
  <si>
    <t>Reference</t>
  </si>
  <si>
    <t>kg</t>
  </si>
  <si>
    <t>g</t>
  </si>
  <si>
    <t>Bq</t>
  </si>
  <si>
    <t>Dahlberg</t>
  </si>
  <si>
    <t>Wastewater</t>
  </si>
  <si>
    <t>Overburden</t>
  </si>
  <si>
    <t>Raw ore</t>
  </si>
  <si>
    <t>Calculation</t>
  </si>
  <si>
    <t>26.26*per t rock moved multiplied by stripping ratio</t>
  </si>
  <si>
    <t>Energy source</t>
  </si>
  <si>
    <t>Equipment</t>
  </si>
  <si>
    <t>0.095 kg/t moved rock multiplied by stripping ratio</t>
  </si>
  <si>
    <t>MJ</t>
  </si>
  <si>
    <t xml:space="preserve">Dahlberg </t>
  </si>
  <si>
    <t>Amount/y</t>
  </si>
  <si>
    <t>EPA, 2011</t>
  </si>
  <si>
    <t>PM10</t>
  </si>
  <si>
    <t>PM2.5</t>
  </si>
  <si>
    <t>per tonne</t>
  </si>
  <si>
    <t>402 PM10 tons/year</t>
  </si>
  <si>
    <t>IML Air Science 2015</t>
  </si>
  <si>
    <t>47.58 tons/year</t>
  </si>
  <si>
    <t>Total Hydrocarbons</t>
  </si>
  <si>
    <t>Nox</t>
  </si>
  <si>
    <t>CO</t>
  </si>
  <si>
    <t>SO2</t>
  </si>
  <si>
    <t>CO2</t>
  </si>
  <si>
    <t>VOC</t>
  </si>
  <si>
    <t>HAP</t>
  </si>
  <si>
    <t>Fresh HCL</t>
  </si>
  <si>
    <t>Fresh Oxalic Acid</t>
  </si>
  <si>
    <t>Fresh Iron Scraps</t>
  </si>
  <si>
    <t>Nitric Acid (68%)</t>
  </si>
  <si>
    <t xml:space="preserve">Ammonium hydroxide </t>
  </si>
  <si>
    <t>Sodium hydroxide</t>
  </si>
  <si>
    <t>Limestone</t>
  </si>
  <si>
    <t>Quicklime</t>
  </si>
  <si>
    <t>REO Production</t>
  </si>
  <si>
    <t>Th Stream Production</t>
  </si>
  <si>
    <t>Pure Th Production</t>
  </si>
  <si>
    <t>Pure Th (OH)4 Production</t>
  </si>
  <si>
    <t>Pure NH4NO3 Production</t>
  </si>
  <si>
    <t>Dry Tailings</t>
  </si>
  <si>
    <t>RE Concentrate</t>
  </si>
  <si>
    <t>tonnes</t>
  </si>
  <si>
    <t>BASIC DATA</t>
  </si>
  <si>
    <t>Crushing</t>
  </si>
  <si>
    <t>All</t>
  </si>
  <si>
    <t>tkm</t>
  </si>
  <si>
    <t>sqm</t>
  </si>
  <si>
    <t>Flocculant</t>
  </si>
  <si>
    <t>Land occupation</t>
  </si>
  <si>
    <t>Classifiying</t>
  </si>
  <si>
    <t>Grinding and Gravity</t>
  </si>
  <si>
    <t>Magnetic</t>
  </si>
  <si>
    <t>Dewatering</t>
  </si>
  <si>
    <t>Utilities</t>
  </si>
  <si>
    <t>Natural Gas</t>
  </si>
  <si>
    <t>Land Use</t>
  </si>
  <si>
    <t>acres</t>
  </si>
  <si>
    <t>Dust</t>
  </si>
  <si>
    <t>Tailings</t>
  </si>
  <si>
    <t>Concentrate</t>
  </si>
  <si>
    <t>1750 kwh</t>
  </si>
  <si>
    <t>6.23 MM m3</t>
  </si>
  <si>
    <t>1142 t/day</t>
  </si>
  <si>
    <t>421 acres total</t>
  </si>
  <si>
    <t>Hydroxamic acid</t>
  </si>
  <si>
    <t>Strontium nitrate</t>
  </si>
  <si>
    <t>Hydrochloric acid</t>
  </si>
  <si>
    <t>AEROFroth</t>
  </si>
  <si>
    <t>Grade</t>
  </si>
  <si>
    <t>Composition</t>
  </si>
  <si>
    <t>WHIMS</t>
  </si>
  <si>
    <t>Infrastructure</t>
  </si>
  <si>
    <t>pcs</t>
  </si>
  <si>
    <t>0.2626*per t rock moved</t>
  </si>
  <si>
    <t>6 kwh/mt</t>
  </si>
  <si>
    <t>7.5 * 10-4 M</t>
  </si>
  <si>
    <t>5 * 10-4 M  + 1 *10-4 M</t>
  </si>
  <si>
    <t>Adjusted level</t>
  </si>
  <si>
    <t>Sr(NO3)2</t>
  </si>
  <si>
    <t>4 * 10-4 M</t>
  </si>
  <si>
    <t>0.0266g/kg</t>
  </si>
  <si>
    <t>1,2,3,4,5</t>
  </si>
  <si>
    <t>D</t>
  </si>
  <si>
    <t>C</t>
  </si>
  <si>
    <t>B</t>
  </si>
  <si>
    <t>E</t>
  </si>
  <si>
    <t>Uncertainty</t>
  </si>
  <si>
    <t>REO contained</t>
  </si>
  <si>
    <t>REO in Concentrate</t>
  </si>
  <si>
    <t>Based on Th232 and U238 activity in the ore</t>
  </si>
  <si>
    <t>2.74 * per t rock moved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</si>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</sst>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1"/>
    <xf numFmtId="0" fontId="0" fillId="0" borderId="0" xfId="0" applyFont="1"/>
    <xf numFmtId="0" fontId="0" fillId="0" borderId="0" xfId="0" applyNumberFormat="1" applyFont="1"/>
    <xf numFmtId="0" fontId="1" fillId="2" borderId="0" xfId="0" applyFont="1" applyFill="1"/>
    <xf numFmtId="0" fontId="1" fillId="2" borderId="0" xfId="0" applyNumberFormat="1" applyFont="1" applyFill="1"/>
    <xf numFmtId="0" fontId="3" fillId="3" borderId="0" xfId="0" applyFont="1" applyFill="1"/>
    <xf numFmtId="0" fontId="3" fillId="3" borderId="0" xfId="0" applyNumberFormat="1" applyFont="1" applyFill="1"/>
    <xf numFmtId="0" fontId="3" fillId="4" borderId="0" xfId="0" applyFont="1" applyFill="1"/>
    <xf numFmtId="0" fontId="3" fillId="4" borderId="0" xfId="0" applyNumberFormat="1" applyFont="1" applyFill="1"/>
    <xf numFmtId="0" fontId="4" fillId="4" borderId="0" xfId="0" applyFont="1" applyFill="1"/>
    <xf numFmtId="0" fontId="0" fillId="5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_Raw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ing"/>
      <sheetName val="Hydrometallurgy"/>
    </sheetNames>
    <sheetDataSet>
      <sheetData sheetId="0">
        <row r="5">
          <cell r="B5">
            <v>199.58064280000002</v>
          </cell>
          <cell r="C5">
            <v>198.67345806</v>
          </cell>
          <cell r="D5">
            <v>198.67345806</v>
          </cell>
          <cell r="E5">
            <v>205.02375124000002</v>
          </cell>
          <cell r="F5">
            <v>192.32316488000001</v>
          </cell>
          <cell r="G5">
            <v>214.09559864000002</v>
          </cell>
          <cell r="H5">
            <v>210.46685968</v>
          </cell>
          <cell r="I5">
            <v>227.70336974</v>
          </cell>
          <cell r="J5">
            <v>249.47580350000001</v>
          </cell>
          <cell r="K5">
            <v>355.61641808000002</v>
          </cell>
          <cell r="L5">
            <v>384.64632976000001</v>
          </cell>
          <cell r="M5">
            <v>486.25102064000004</v>
          </cell>
          <cell r="N5">
            <v>498.04442226000003</v>
          </cell>
          <cell r="O5">
            <v>402.79002456000001</v>
          </cell>
          <cell r="P5">
            <v>297.55659472000002</v>
          </cell>
          <cell r="Q5">
            <v>292.11348628000002</v>
          </cell>
          <cell r="R5">
            <v>265.80512881999999</v>
          </cell>
          <cell r="S5">
            <v>258.54765090000001</v>
          </cell>
          <cell r="T5">
            <v>259.45483564</v>
          </cell>
          <cell r="U5">
            <v>264.89794408</v>
          </cell>
          <cell r="V5">
            <v>273.96979148000003</v>
          </cell>
          <cell r="W5">
            <v>294.83504049999999</v>
          </cell>
          <cell r="X5">
            <v>416.39779566000004</v>
          </cell>
          <cell r="Y5">
            <v>291.20630154000003</v>
          </cell>
          <cell r="Z5">
            <v>271.24823726</v>
          </cell>
          <cell r="AA5">
            <v>496.23005278000005</v>
          </cell>
          <cell r="AB5">
            <v>496.23005278000005</v>
          </cell>
          <cell r="AC5">
            <v>375.57448235999999</v>
          </cell>
          <cell r="AD5">
            <v>265.80512881999999</v>
          </cell>
          <cell r="AE5">
            <v>248.56861876000002</v>
          </cell>
          <cell r="AF5">
            <v>243.12551032000002</v>
          </cell>
          <cell r="AG5">
            <v>300.27814893999999</v>
          </cell>
          <cell r="AH5">
            <v>485.34383590000004</v>
          </cell>
          <cell r="AI5">
            <v>265.80512881999999</v>
          </cell>
          <cell r="AJ5">
            <v>223.16744604000002</v>
          </cell>
          <cell r="AK5">
            <v>223.16744604000002</v>
          </cell>
          <cell r="AL5">
            <v>302.09251842000003</v>
          </cell>
          <cell r="AM5">
            <v>382.83196028000003</v>
          </cell>
          <cell r="AN5">
            <v>382.83196028000003</v>
          </cell>
          <cell r="AO5">
            <v>382.83196028000003</v>
          </cell>
          <cell r="AP5">
            <v>382.83196028000003</v>
          </cell>
          <cell r="AQ5">
            <v>382.83196028000003</v>
          </cell>
          <cell r="AR5">
            <v>382.83196028000003</v>
          </cell>
          <cell r="AS5">
            <v>382.83196028000003</v>
          </cell>
        </row>
        <row r="6">
          <cell r="B6">
            <v>15.512859054000002</v>
          </cell>
          <cell r="C6">
            <v>15.149985158</v>
          </cell>
          <cell r="D6">
            <v>15.149985158</v>
          </cell>
          <cell r="E6">
            <v>14.696392788000001</v>
          </cell>
          <cell r="F6">
            <v>15.603577528000001</v>
          </cell>
          <cell r="G6">
            <v>12.519149412000001</v>
          </cell>
          <cell r="H6">
            <v>12.700586360000001</v>
          </cell>
          <cell r="I6">
            <v>11.702683146</v>
          </cell>
          <cell r="J6">
            <v>10.704779932000001</v>
          </cell>
          <cell r="K6">
            <v>7.5296333420000012</v>
          </cell>
          <cell r="L6">
            <v>6.9853224980000004</v>
          </cell>
          <cell r="M6">
            <v>5.5338269139999996</v>
          </cell>
          <cell r="N6">
            <v>5.3523899660000005</v>
          </cell>
          <cell r="O6">
            <v>6.6224486020000004</v>
          </cell>
          <cell r="P6">
            <v>11.611964672000001</v>
          </cell>
          <cell r="Q6">
            <v>11.793401620000001</v>
          </cell>
          <cell r="R6">
            <v>12.972741782000002</v>
          </cell>
          <cell r="S6">
            <v>13.335615678</v>
          </cell>
          <cell r="T6">
            <v>13.335615678</v>
          </cell>
          <cell r="U6">
            <v>13.063460256000001</v>
          </cell>
          <cell r="V6">
            <v>12.609867886000002</v>
          </cell>
          <cell r="W6">
            <v>11.702683146</v>
          </cell>
          <cell r="X6">
            <v>8.3460996079999994</v>
          </cell>
          <cell r="Y6">
            <v>11.884120094</v>
          </cell>
          <cell r="Z6">
            <v>12.700586360000001</v>
          </cell>
          <cell r="AA6">
            <v>6.9853224980000004</v>
          </cell>
          <cell r="AB6">
            <v>6.9853224980000004</v>
          </cell>
          <cell r="AC6">
            <v>9.1625658740000002</v>
          </cell>
          <cell r="AD6">
            <v>12.428430938</v>
          </cell>
          <cell r="AE6">
            <v>13.244897204000001</v>
          </cell>
          <cell r="AF6">
            <v>13.517052626000002</v>
          </cell>
          <cell r="AG6">
            <v>10.976935354</v>
          </cell>
          <cell r="AH6">
            <v>5.8059823360000005</v>
          </cell>
          <cell r="AI6">
            <v>1.6329325320000001</v>
          </cell>
          <cell r="AJ6">
            <v>1.3607771100000001</v>
          </cell>
          <cell r="AK6">
            <v>0.90718474000000004</v>
          </cell>
          <cell r="AL6">
            <v>1.9958064280000003</v>
          </cell>
          <cell r="AM6">
            <v>2.2679618500000003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</row>
        <row r="9">
          <cell r="B9">
            <v>199762.07974800002</v>
          </cell>
          <cell r="C9">
            <v>198673.45806</v>
          </cell>
          <cell r="D9">
            <v>198673.45806</v>
          </cell>
          <cell r="E9">
            <v>205023.75124000001</v>
          </cell>
          <cell r="F9">
            <v>192323.16488</v>
          </cell>
          <cell r="G9">
            <v>199716.72051100002</v>
          </cell>
          <cell r="H9">
            <v>196677.65163200002</v>
          </cell>
          <cell r="I9">
            <v>199716.72051100002</v>
          </cell>
          <cell r="J9">
            <v>204706.236581</v>
          </cell>
          <cell r="K9">
            <v>355616.41808000003</v>
          </cell>
          <cell r="L9">
            <v>384646.32975999999</v>
          </cell>
          <cell r="M9">
            <v>486341.739114</v>
          </cell>
          <cell r="N9">
            <v>498135.14073400002</v>
          </cell>
          <cell r="O9">
            <v>402790.02456000005</v>
          </cell>
          <cell r="P9">
            <v>297556.59471999999</v>
          </cell>
          <cell r="Q9">
            <v>292113.48628000001</v>
          </cell>
          <cell r="R9">
            <v>265714.41034599999</v>
          </cell>
          <cell r="S9">
            <v>258547.65090000001</v>
          </cell>
          <cell r="T9">
            <v>259454.83564</v>
          </cell>
          <cell r="U9">
            <v>264897.94407999999</v>
          </cell>
          <cell r="V9">
            <v>274060.50995400001</v>
          </cell>
          <cell r="W9">
            <v>294744.32202600001</v>
          </cell>
          <cell r="X9">
            <v>416397.79566</v>
          </cell>
          <cell r="Y9">
            <v>291297.02001400001</v>
          </cell>
          <cell r="Z9">
            <v>271248.23726000002</v>
          </cell>
          <cell r="AA9">
            <v>496139.33430600003</v>
          </cell>
          <cell r="AB9">
            <v>496230.05278000003</v>
          </cell>
          <cell r="AC9">
            <v>375483.76388600003</v>
          </cell>
          <cell r="AD9">
            <v>265895.84729400004</v>
          </cell>
          <cell r="AE9">
            <v>248568.61876000001</v>
          </cell>
          <cell r="AF9">
            <v>243216.22879400002</v>
          </cell>
          <cell r="AG9">
            <v>300278.14894000004</v>
          </cell>
          <cell r="AH9">
            <v>485253.11742600001</v>
          </cell>
          <cell r="AI9">
            <v>265805.12882000004</v>
          </cell>
          <cell r="AJ9">
            <v>223076.72756600002</v>
          </cell>
          <cell r="AK9">
            <v>223167.44604000001</v>
          </cell>
          <cell r="AL9">
            <v>302092.51842000004</v>
          </cell>
          <cell r="AM9">
            <v>382831.96028</v>
          </cell>
          <cell r="AN9">
            <v>383621.21100380004</v>
          </cell>
          <cell r="AO9">
            <v>383621.21100380004</v>
          </cell>
          <cell r="AP9">
            <v>383621.21100380004</v>
          </cell>
          <cell r="AQ9">
            <v>383621.21100380004</v>
          </cell>
          <cell r="AR9">
            <v>383621.21100380004</v>
          </cell>
          <cell r="AS9">
            <v>383621.21100380004</v>
          </cell>
          <cell r="AT9">
            <v>383621.21100380004</v>
          </cell>
        </row>
        <row r="14">
          <cell r="B14">
            <v>37.035018403467937</v>
          </cell>
          <cell r="C14">
            <v>32.726696365188694</v>
          </cell>
          <cell r="D14">
            <v>32.726696365188694</v>
          </cell>
          <cell r="E14">
            <v>32.887178274924054</v>
          </cell>
          <cell r="F14">
            <v>32.278170002082263</v>
          </cell>
          <cell r="G14">
            <v>16.246438711599147</v>
          </cell>
          <cell r="H14">
            <v>15.884325684504029</v>
          </cell>
          <cell r="I14">
            <v>15.46871868749713</v>
          </cell>
          <cell r="J14">
            <v>15.760878061630706</v>
          </cell>
          <cell r="K14">
            <v>16.114761247200931</v>
          </cell>
          <cell r="L14">
            <v>16.575632372594669</v>
          </cell>
          <cell r="M14">
            <v>16.773148569191996</v>
          </cell>
          <cell r="N14">
            <v>15.518097736646496</v>
          </cell>
          <cell r="O14">
            <v>15.604511072657806</v>
          </cell>
          <cell r="P14">
            <v>54.992532610775037</v>
          </cell>
          <cell r="Q14">
            <v>54.482282436231934</v>
          </cell>
          <cell r="R14">
            <v>54.642764345967251</v>
          </cell>
          <cell r="S14">
            <v>54.626304662917462</v>
          </cell>
          <cell r="T14">
            <v>55.231198014996764</v>
          </cell>
          <cell r="U14">
            <v>55.255887539571447</v>
          </cell>
          <cell r="V14">
            <v>54.967843086200375</v>
          </cell>
          <cell r="W14">
            <v>54.749752285790784</v>
          </cell>
          <cell r="X14">
            <v>55.996573276811432</v>
          </cell>
          <cell r="Y14">
            <v>55.268232301858802</v>
          </cell>
          <cell r="Z14">
            <v>54.482282436231912</v>
          </cell>
          <cell r="AA14">
            <v>55.548046913705022</v>
          </cell>
          <cell r="AB14">
            <v>55.548046913705022</v>
          </cell>
          <cell r="AC14">
            <v>54.292996081159458</v>
          </cell>
          <cell r="AD14">
            <v>47.40873364559009</v>
          </cell>
          <cell r="AE14">
            <v>46.844989501135231</v>
          </cell>
          <cell r="AF14">
            <v>46.548715206239265</v>
          </cell>
          <cell r="AG14">
            <v>47.038390776970097</v>
          </cell>
          <cell r="AH14">
            <v>23.126586226406083</v>
          </cell>
          <cell r="AI14">
            <v>0.5</v>
          </cell>
          <cell r="AJ14">
            <v>0.5</v>
          </cell>
          <cell r="AK14">
            <v>0.5</v>
          </cell>
          <cell r="AL14">
            <v>0.5</v>
          </cell>
          <cell r="AM14">
            <v>0.5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</sheetData>
      <sheetData sheetId="1">
        <row r="19">
          <cell r="B19">
            <v>161</v>
          </cell>
          <cell r="C19">
            <v>149</v>
          </cell>
          <cell r="D19">
            <v>143</v>
          </cell>
          <cell r="E19">
            <v>141</v>
          </cell>
          <cell r="F19">
            <v>140</v>
          </cell>
          <cell r="G19">
            <v>118</v>
          </cell>
          <cell r="H19">
            <v>119</v>
          </cell>
          <cell r="I19">
            <v>124</v>
          </cell>
          <cell r="J19">
            <v>129</v>
          </cell>
          <cell r="K19">
            <v>230</v>
          </cell>
          <cell r="L19">
            <v>249</v>
          </cell>
          <cell r="M19">
            <v>303</v>
          </cell>
          <cell r="N19">
            <v>294</v>
          </cell>
          <cell r="O19">
            <v>228</v>
          </cell>
          <cell r="P19">
            <v>161</v>
          </cell>
          <cell r="Q19">
            <v>152</v>
          </cell>
          <cell r="R19">
            <v>160</v>
          </cell>
          <cell r="S19">
            <v>164</v>
          </cell>
          <cell r="T19">
            <v>170</v>
          </cell>
          <cell r="U19">
            <v>166</v>
          </cell>
          <cell r="V19">
            <v>175</v>
          </cell>
          <cell r="W19">
            <v>181</v>
          </cell>
          <cell r="X19">
            <v>267</v>
          </cell>
          <cell r="Y19">
            <v>143</v>
          </cell>
          <cell r="Z19">
            <v>154</v>
          </cell>
          <cell r="AA19">
            <v>333</v>
          </cell>
          <cell r="AB19">
            <v>307</v>
          </cell>
          <cell r="AC19">
            <v>234</v>
          </cell>
          <cell r="AD19">
            <v>138</v>
          </cell>
          <cell r="AE19">
            <v>134</v>
          </cell>
          <cell r="AF19">
            <v>145</v>
          </cell>
          <cell r="AG19">
            <v>205</v>
          </cell>
          <cell r="AH19">
            <v>309</v>
          </cell>
          <cell r="AI19">
            <v>172</v>
          </cell>
          <cell r="AJ19">
            <v>119</v>
          </cell>
          <cell r="AK19">
            <v>116</v>
          </cell>
          <cell r="AL19">
            <v>205</v>
          </cell>
          <cell r="AM19">
            <v>253</v>
          </cell>
          <cell r="AN19">
            <v>155</v>
          </cell>
          <cell r="AO19">
            <v>155</v>
          </cell>
          <cell r="AP19">
            <v>155</v>
          </cell>
          <cell r="AQ19">
            <v>155</v>
          </cell>
          <cell r="AR19">
            <v>155</v>
          </cell>
          <cell r="AS19">
            <v>155</v>
          </cell>
          <cell r="AT19">
            <v>155</v>
          </cell>
        </row>
        <row r="20">
          <cell r="B20">
            <v>55</v>
          </cell>
          <cell r="C20">
            <v>52</v>
          </cell>
          <cell r="D20">
            <v>50</v>
          </cell>
          <cell r="E20">
            <v>49</v>
          </cell>
          <cell r="F20">
            <v>48</v>
          </cell>
          <cell r="G20">
            <v>42</v>
          </cell>
          <cell r="H20">
            <v>46</v>
          </cell>
          <cell r="I20">
            <v>50</v>
          </cell>
          <cell r="J20">
            <v>54</v>
          </cell>
          <cell r="K20">
            <v>112</v>
          </cell>
          <cell r="L20">
            <v>125</v>
          </cell>
          <cell r="M20">
            <v>159</v>
          </cell>
          <cell r="N20">
            <v>158</v>
          </cell>
          <cell r="O20">
            <v>118</v>
          </cell>
          <cell r="P20">
            <v>70</v>
          </cell>
          <cell r="Q20">
            <v>67</v>
          </cell>
          <cell r="R20">
            <v>69</v>
          </cell>
          <cell r="S20">
            <v>72</v>
          </cell>
          <cell r="T20">
            <v>78</v>
          </cell>
          <cell r="U20">
            <v>78</v>
          </cell>
          <cell r="V20">
            <v>85</v>
          </cell>
          <cell r="W20">
            <v>92</v>
          </cell>
          <cell r="X20">
            <v>156</v>
          </cell>
          <cell r="Y20">
            <v>63</v>
          </cell>
          <cell r="Z20">
            <v>70</v>
          </cell>
          <cell r="AA20">
            <v>204</v>
          </cell>
          <cell r="AB20">
            <v>185</v>
          </cell>
          <cell r="AC20">
            <v>130</v>
          </cell>
          <cell r="AD20">
            <v>57</v>
          </cell>
          <cell r="AE20">
            <v>55</v>
          </cell>
          <cell r="AF20">
            <v>63</v>
          </cell>
          <cell r="AG20">
            <v>108</v>
          </cell>
          <cell r="AH20">
            <v>185</v>
          </cell>
          <cell r="AI20">
            <v>85</v>
          </cell>
          <cell r="AJ20">
            <v>48</v>
          </cell>
          <cell r="AK20">
            <v>47</v>
          </cell>
          <cell r="AL20">
            <v>112</v>
          </cell>
          <cell r="AM20">
            <v>147</v>
          </cell>
          <cell r="AN20">
            <v>81</v>
          </cell>
          <cell r="AO20">
            <v>81</v>
          </cell>
          <cell r="AP20">
            <v>81</v>
          </cell>
          <cell r="AQ20">
            <v>81</v>
          </cell>
          <cell r="AR20">
            <v>81</v>
          </cell>
          <cell r="AS20">
            <v>81</v>
          </cell>
          <cell r="AT20">
            <v>81</v>
          </cell>
        </row>
        <row r="21">
          <cell r="B21">
            <v>72</v>
          </cell>
          <cell r="C21">
            <v>67</v>
          </cell>
          <cell r="D21">
            <v>65</v>
          </cell>
          <cell r="E21">
            <v>64</v>
          </cell>
          <cell r="F21">
            <v>62</v>
          </cell>
          <cell r="G21">
            <v>55</v>
          </cell>
          <cell r="H21">
            <v>59</v>
          </cell>
          <cell r="I21">
            <v>65</v>
          </cell>
          <cell r="J21">
            <v>70</v>
          </cell>
          <cell r="K21">
            <v>145</v>
          </cell>
          <cell r="L21">
            <v>161</v>
          </cell>
          <cell r="M21">
            <v>205</v>
          </cell>
          <cell r="N21">
            <v>205</v>
          </cell>
          <cell r="O21">
            <v>153</v>
          </cell>
          <cell r="P21">
            <v>91</v>
          </cell>
          <cell r="Q21">
            <v>86</v>
          </cell>
          <cell r="R21">
            <v>89</v>
          </cell>
          <cell r="S21">
            <v>93</v>
          </cell>
          <cell r="T21">
            <v>101</v>
          </cell>
          <cell r="U21">
            <v>101</v>
          </cell>
          <cell r="V21">
            <v>110</v>
          </cell>
          <cell r="W21">
            <v>119</v>
          </cell>
          <cell r="X21">
            <v>202</v>
          </cell>
          <cell r="Y21">
            <v>81</v>
          </cell>
          <cell r="Z21">
            <v>91</v>
          </cell>
          <cell r="AA21">
            <v>263</v>
          </cell>
          <cell r="AB21">
            <v>239</v>
          </cell>
          <cell r="AC21">
            <v>168</v>
          </cell>
          <cell r="AD21">
            <v>74</v>
          </cell>
          <cell r="AE21">
            <v>71</v>
          </cell>
          <cell r="AF21">
            <v>81</v>
          </cell>
          <cell r="AG21">
            <v>140</v>
          </cell>
          <cell r="AH21">
            <v>240</v>
          </cell>
          <cell r="AI21">
            <v>110</v>
          </cell>
          <cell r="AJ21">
            <v>62</v>
          </cell>
          <cell r="AK21">
            <v>60</v>
          </cell>
          <cell r="AL21">
            <v>144</v>
          </cell>
          <cell r="AM21">
            <v>190</v>
          </cell>
          <cell r="AN21">
            <v>104</v>
          </cell>
          <cell r="AO21">
            <v>104</v>
          </cell>
          <cell r="AP21">
            <v>104</v>
          </cell>
          <cell r="AQ21">
            <v>104</v>
          </cell>
          <cell r="AR21">
            <v>104</v>
          </cell>
          <cell r="AS21">
            <v>104</v>
          </cell>
          <cell r="AT21">
            <v>104</v>
          </cell>
        </row>
        <row r="22">
          <cell r="B22">
            <v>18357</v>
          </cell>
          <cell r="C22">
            <v>16781</v>
          </cell>
          <cell r="D22">
            <v>16100</v>
          </cell>
          <cell r="E22">
            <v>15765</v>
          </cell>
          <cell r="F22">
            <v>15982</v>
          </cell>
          <cell r="G22">
            <v>12941</v>
          </cell>
          <cell r="H22">
            <v>12127</v>
          </cell>
          <cell r="I22">
            <v>11828</v>
          </cell>
          <cell r="J22">
            <v>11855</v>
          </cell>
          <cell r="K22">
            <v>16403</v>
          </cell>
          <cell r="L22">
            <v>16805</v>
          </cell>
          <cell r="M22">
            <v>18408</v>
          </cell>
          <cell r="N22">
            <v>16801</v>
          </cell>
          <cell r="O22">
            <v>14795</v>
          </cell>
          <cell r="P22">
            <v>13781</v>
          </cell>
          <cell r="Q22">
            <v>13083</v>
          </cell>
          <cell r="R22">
            <v>14194</v>
          </cell>
          <cell r="S22">
            <v>13946</v>
          </cell>
          <cell r="T22">
            <v>13504</v>
          </cell>
          <cell r="U22">
            <v>12832</v>
          </cell>
          <cell r="V22">
            <v>12522</v>
          </cell>
          <cell r="W22">
            <v>12042</v>
          </cell>
          <cell r="X22">
            <v>12319</v>
          </cell>
          <cell r="Y22">
            <v>12242</v>
          </cell>
          <cell r="Z22">
            <v>12470</v>
          </cell>
          <cell r="AA22">
            <v>13007</v>
          </cell>
          <cell r="AB22">
            <v>12615</v>
          </cell>
          <cell r="AC22">
            <v>12504</v>
          </cell>
          <cell r="AD22">
            <v>12784</v>
          </cell>
          <cell r="AE22">
            <v>12517</v>
          </cell>
          <cell r="AF22">
            <v>12497</v>
          </cell>
          <cell r="AG22">
            <v>12549</v>
          </cell>
          <cell r="AH22">
            <v>13005</v>
          </cell>
          <cell r="AI22">
            <v>12038</v>
          </cell>
          <cell r="AJ22">
            <v>11359</v>
          </cell>
          <cell r="AK22">
            <v>11024</v>
          </cell>
          <cell r="AL22">
            <v>11665</v>
          </cell>
          <cell r="AM22">
            <v>11946</v>
          </cell>
          <cell r="AN22">
            <v>9738</v>
          </cell>
          <cell r="AO22">
            <v>9738</v>
          </cell>
          <cell r="AP22">
            <v>9738</v>
          </cell>
          <cell r="AQ22">
            <v>9738</v>
          </cell>
          <cell r="AR22">
            <v>9738</v>
          </cell>
          <cell r="AS22">
            <v>9738</v>
          </cell>
          <cell r="AT22">
            <v>9738</v>
          </cell>
        </row>
        <row r="23">
          <cell r="B23">
            <v>294354</v>
          </cell>
          <cell r="C23">
            <v>293393</v>
          </cell>
          <cell r="D23">
            <v>291991</v>
          </cell>
          <cell r="E23">
            <v>301377</v>
          </cell>
          <cell r="F23">
            <v>303734</v>
          </cell>
          <cell r="G23">
            <v>290908</v>
          </cell>
          <cell r="H23">
            <v>292452</v>
          </cell>
          <cell r="I23">
            <v>288739</v>
          </cell>
          <cell r="J23">
            <v>284656</v>
          </cell>
          <cell r="K23">
            <v>348316</v>
          </cell>
          <cell r="L23">
            <v>347907</v>
          </cell>
          <cell r="M23">
            <v>355625</v>
          </cell>
          <cell r="N23">
            <v>372232</v>
          </cell>
          <cell r="O23">
            <v>378222</v>
          </cell>
          <cell r="P23">
            <v>357600</v>
          </cell>
          <cell r="Q23">
            <v>358682</v>
          </cell>
          <cell r="R23">
            <v>365570</v>
          </cell>
          <cell r="S23">
            <v>367095</v>
          </cell>
          <cell r="T23">
            <v>369533</v>
          </cell>
          <cell r="U23">
            <v>358872</v>
          </cell>
          <cell r="V23">
            <v>358486</v>
          </cell>
          <cell r="W23">
            <v>356109</v>
          </cell>
          <cell r="X23">
            <v>372256</v>
          </cell>
          <cell r="Y23">
            <v>359964</v>
          </cell>
          <cell r="Z23">
            <v>365631</v>
          </cell>
          <cell r="AA23">
            <v>399477</v>
          </cell>
          <cell r="AB23">
            <v>356109</v>
          </cell>
          <cell r="AC23">
            <v>373536</v>
          </cell>
          <cell r="AD23">
            <v>352968</v>
          </cell>
          <cell r="AE23">
            <v>356418</v>
          </cell>
          <cell r="AF23">
            <v>360521</v>
          </cell>
          <cell r="AG23">
            <v>366602</v>
          </cell>
          <cell r="AH23">
            <v>394679</v>
          </cell>
          <cell r="AI23">
            <v>372686</v>
          </cell>
          <cell r="AJ23">
            <v>361945</v>
          </cell>
          <cell r="AK23">
            <v>362595</v>
          </cell>
          <cell r="AL23">
            <v>376738</v>
          </cell>
          <cell r="AM23">
            <v>382403</v>
          </cell>
          <cell r="AN23">
            <v>342598</v>
          </cell>
          <cell r="AO23">
            <v>342598</v>
          </cell>
          <cell r="AP23">
            <v>342598</v>
          </cell>
          <cell r="AQ23">
            <v>342598</v>
          </cell>
          <cell r="AR23">
            <v>342598</v>
          </cell>
          <cell r="AS23">
            <v>342598</v>
          </cell>
          <cell r="AT23">
            <v>342598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4"/>
  <sheetViews>
    <sheetView workbookViewId="0">
      <selection activeCell="C15" sqref="C15"/>
    </sheetView>
  </sheetViews>
  <sheetFormatPr defaultRowHeight="15" x14ac:dyDescent="0.25"/>
  <cols>
    <col min="8" max="8" width="12" bestFit="1" customWidth="1"/>
  </cols>
  <sheetData>
    <row r="1" spans="1:52" x14ac:dyDescent="0.25">
      <c r="A1" s="2" t="s">
        <v>62</v>
      </c>
    </row>
    <row r="2" spans="1:52" x14ac:dyDescent="0.25">
      <c r="A2" t="s">
        <v>0</v>
      </c>
    </row>
    <row r="3" spans="1:52" x14ac:dyDescent="0.25">
      <c r="A3" s="10" t="s">
        <v>0</v>
      </c>
      <c r="B3" s="10" t="s">
        <v>1</v>
      </c>
      <c r="C3" s="10" t="s">
        <v>16</v>
      </c>
      <c r="D3" s="10" t="s">
        <v>2</v>
      </c>
      <c r="E3" s="10" t="s">
        <v>24</v>
      </c>
      <c r="F3" s="10" t="s">
        <v>8</v>
      </c>
      <c r="G3" s="10" t="s">
        <v>15</v>
      </c>
      <c r="H3" s="11">
        <v>1</v>
      </c>
      <c r="I3" s="11">
        <v>2</v>
      </c>
      <c r="J3" s="11">
        <v>3</v>
      </c>
      <c r="K3" s="11">
        <v>4</v>
      </c>
      <c r="L3" s="11">
        <v>5</v>
      </c>
      <c r="M3" s="11">
        <v>6</v>
      </c>
      <c r="N3" s="11">
        <v>7</v>
      </c>
      <c r="O3" s="11">
        <v>8</v>
      </c>
      <c r="P3" s="11">
        <v>9</v>
      </c>
      <c r="Q3" s="11">
        <v>10</v>
      </c>
      <c r="R3" s="11">
        <v>11</v>
      </c>
      <c r="S3" s="11">
        <v>12</v>
      </c>
      <c r="T3" s="11">
        <v>13</v>
      </c>
      <c r="U3" s="11">
        <v>14</v>
      </c>
      <c r="V3" s="11">
        <v>15</v>
      </c>
      <c r="W3" s="11">
        <v>16</v>
      </c>
      <c r="X3" s="11">
        <v>17</v>
      </c>
      <c r="Y3" s="11">
        <v>18</v>
      </c>
      <c r="Z3" s="11">
        <v>19</v>
      </c>
      <c r="AA3" s="11">
        <v>20</v>
      </c>
      <c r="AB3" s="11">
        <v>21</v>
      </c>
      <c r="AC3" s="11">
        <v>22</v>
      </c>
      <c r="AD3" s="11">
        <v>23</v>
      </c>
      <c r="AE3" s="11">
        <v>24</v>
      </c>
      <c r="AF3" s="11">
        <v>25</v>
      </c>
      <c r="AG3" s="11">
        <v>26</v>
      </c>
      <c r="AH3" s="11">
        <v>27</v>
      </c>
      <c r="AI3" s="11">
        <v>28</v>
      </c>
      <c r="AJ3" s="11">
        <v>29</v>
      </c>
      <c r="AK3" s="11">
        <v>30</v>
      </c>
      <c r="AL3" s="11">
        <v>31</v>
      </c>
      <c r="AM3" s="11">
        <v>32</v>
      </c>
      <c r="AN3" s="11">
        <v>33</v>
      </c>
      <c r="AO3" s="11">
        <v>34</v>
      </c>
      <c r="AP3" s="11">
        <v>35</v>
      </c>
      <c r="AQ3" s="11">
        <v>36</v>
      </c>
      <c r="AR3" s="11">
        <v>37</v>
      </c>
      <c r="AS3" s="11">
        <v>38</v>
      </c>
      <c r="AT3" s="11">
        <v>39</v>
      </c>
      <c r="AU3" s="11">
        <v>40</v>
      </c>
      <c r="AV3" s="11">
        <v>41</v>
      </c>
      <c r="AW3" s="11">
        <v>42</v>
      </c>
      <c r="AX3" s="11">
        <v>43</v>
      </c>
      <c r="AY3" s="11">
        <v>44</v>
      </c>
      <c r="AZ3" s="11">
        <v>45</v>
      </c>
    </row>
    <row r="4" spans="1:52" x14ac:dyDescent="0.25">
      <c r="A4" t="s">
        <v>3</v>
      </c>
      <c r="B4" t="s">
        <v>29</v>
      </c>
      <c r="D4">
        <v>3</v>
      </c>
      <c r="E4" t="s">
        <v>25</v>
      </c>
      <c r="F4" t="s">
        <v>26</v>
      </c>
      <c r="G4">
        <f>SUM(H4:AZ4)/45</f>
        <v>61851.911516972184</v>
      </c>
      <c r="H4">
        <f>26.26*[1]Mining!B5*[1]Mining!B6</f>
        <v>81302.703182473546</v>
      </c>
      <c r="I4">
        <f>26.26*[1]Mining!C5*[1]Mining!C6</f>
        <v>79039.972447969281</v>
      </c>
      <c r="J4">
        <f>26.26*[1]Mining!D5*[1]Mining!D6</f>
        <v>79039.972447969281</v>
      </c>
      <c r="K4">
        <f>26.26*[1]Mining!E5*[1]Mining!E6</f>
        <v>79124.257546962283</v>
      </c>
      <c r="L4">
        <f>26.26*[1]Mining!F5*[1]Mining!F6</f>
        <v>78804.406402065797</v>
      </c>
      <c r="M4">
        <f>26.26*[1]Mining!G5*[1]Mining!G6</f>
        <v>70384.541128304045</v>
      </c>
      <c r="N4">
        <f>26.26*[1]Mining!H5*[1]Mining!H6</f>
        <v>70194.359366473698</v>
      </c>
      <c r="O4">
        <f>26.26*[1]Mining!I5*[1]Mining!I6</f>
        <v>69976.082571645689</v>
      </c>
      <c r="P4">
        <f>26.26*[1]Mining!J5*[1]Mining!J6</f>
        <v>70129.524674940636</v>
      </c>
      <c r="Q4">
        <f>26.26*[1]Mining!K5*[1]Mining!K6</f>
        <v>70315.384124002114</v>
      </c>
      <c r="R4">
        <f>26.26*[1]Mining!L5*[1]Mining!L6</f>
        <v>70557.433639058916</v>
      </c>
      <c r="S4">
        <f>26.26*[1]Mining!M5*[1]Mining!M6</f>
        <v>70661.169145511827</v>
      </c>
      <c r="T4">
        <f>26.26*[1]Mining!N5*[1]Mining!N6</f>
        <v>70002.016448258932</v>
      </c>
      <c r="U4">
        <f>26.26*[1]Mining!O5*[1]Mining!O6</f>
        <v>70047.400732332069</v>
      </c>
      <c r="V4">
        <f>26.26*[1]Mining!P5*[1]Mining!P6</f>
        <v>90733.989644151225</v>
      </c>
      <c r="W4">
        <f>26.26*[1]Mining!Q5*[1]Mining!Q6</f>
        <v>90466.006252481195</v>
      </c>
      <c r="X4">
        <f>26.26*[1]Mining!R5*[1]Mining!R6</f>
        <v>90550.291351474196</v>
      </c>
      <c r="Y4">
        <f>26.26*[1]Mining!S5*[1]Mining!S6</f>
        <v>90541.646725936444</v>
      </c>
      <c r="Z4">
        <f>26.26*[1]Mining!T5*[1]Mining!T6</f>
        <v>90859.33671444848</v>
      </c>
      <c r="AA4">
        <f>26.26*[1]Mining!U5*[1]Mining!U6</f>
        <v>90872.303652755116</v>
      </c>
      <c r="AB4">
        <f>26.26*[1]Mining!V5*[1]Mining!V6</f>
        <v>90721.022705844633</v>
      </c>
      <c r="AC4">
        <f>26.26*[1]Mining!W5*[1]Mining!W6</f>
        <v>90606.481417469506</v>
      </c>
      <c r="AD4">
        <f>26.26*[1]Mining!X5*[1]Mining!X6</f>
        <v>91261.311801953547</v>
      </c>
      <c r="AE4">
        <f>26.26*[1]Mining!Y5*[1]Mining!Y6</f>
        <v>90878.787121908419</v>
      </c>
      <c r="AF4">
        <f>26.26*[1]Mining!Z5*[1]Mining!Z6</f>
        <v>90466.00625248118</v>
      </c>
      <c r="AG4">
        <f>26.26*[1]Mining!AA5*[1]Mining!AA6</f>
        <v>91025.745756050062</v>
      </c>
      <c r="AH4">
        <f>26.26*[1]Mining!AB5*[1]Mining!AB6</f>
        <v>91025.745756050062</v>
      </c>
      <c r="AI4">
        <f>26.26*[1]Mining!AC5*[1]Mining!AC6</f>
        <v>90366.593058797138</v>
      </c>
      <c r="AJ4">
        <f>26.26*[1]Mining!AD5*[1]Mining!AD6</f>
        <v>86750.978427636102</v>
      </c>
      <c r="AK4">
        <f>26.26*[1]Mining!AE5*[1]Mining!AE6</f>
        <v>86454.90000296841</v>
      </c>
      <c r="AL4">
        <f>26.26*[1]Mining!AF5*[1]Mining!AF6</f>
        <v>86299.296743289044</v>
      </c>
      <c r="AM4">
        <f>26.26*[1]Mining!AG5*[1]Mining!AG6</f>
        <v>86556.474353036887</v>
      </c>
      <c r="AN4">
        <f>26.26*[1]Mining!AH5*[1]Mining!AH6</f>
        <v>73997.99460308066</v>
      </c>
      <c r="AO4">
        <f>26.26*[1]Mining!AI5*[1]Mining!AI6</f>
        <v>11397.938771514233</v>
      </c>
      <c r="AP4">
        <f>26.26*[1]Mining!AJ5*[1]Mining!AJ6</f>
        <v>7974.6670585679794</v>
      </c>
      <c r="AQ4">
        <f>26.26*[1]Mining!AK5*[1]Mining!AK6</f>
        <v>5316.444705711986</v>
      </c>
      <c r="AR4">
        <f>26.26*[1]Mining!AL5*[1]Mining!AL6</f>
        <v>15832.631672376428</v>
      </c>
      <c r="AS4">
        <f>26.26*[1]Mining!AM5*[1]Mining!AM6</f>
        <v>22800.199855797342</v>
      </c>
      <c r="AT4">
        <f>26.26*[1]Mining!AN5*[1]Mining!AN6</f>
        <v>0</v>
      </c>
      <c r="AU4">
        <f>26.26*[1]Mining!AO5*[1]Mining!AO6</f>
        <v>0</v>
      </c>
      <c r="AV4">
        <f>26.26*[1]Mining!AP5*[1]Mining!AP6</f>
        <v>0</v>
      </c>
      <c r="AW4">
        <f>26.26*[1]Mining!AQ5*[1]Mining!AQ6</f>
        <v>0</v>
      </c>
      <c r="AX4">
        <f>26.26*[1]Mining!AR5*[1]Mining!AR6</f>
        <v>0</v>
      </c>
      <c r="AY4">
        <f>26.26*[1]Mining!AS5*[1]Mining!AS6</f>
        <v>0</v>
      </c>
      <c r="AZ4">
        <f>26.26*[1]Mining!AT5*[1]Mining!AT6</f>
        <v>0</v>
      </c>
    </row>
    <row r="5" spans="1:52" x14ac:dyDescent="0.25">
      <c r="A5" t="s">
        <v>4</v>
      </c>
      <c r="B5" t="s">
        <v>29</v>
      </c>
      <c r="D5">
        <v>3</v>
      </c>
      <c r="F5" t="s">
        <v>27</v>
      </c>
      <c r="H5">
        <f>2.74*Hydrometallurgy!F17</f>
        <v>26586.899462569607</v>
      </c>
      <c r="I5">
        <f>2.74*Hydrometallurgy!G17</f>
        <v>24302.553856165203</v>
      </c>
      <c r="J5">
        <f>2.74*Hydrometallurgy!H17</f>
        <v>23313.250753500404</v>
      </c>
      <c r="K5">
        <f>2.74*Hydrometallurgy!I17</f>
        <v>22826.056260730802</v>
      </c>
      <c r="L5">
        <f>2.74*Hydrometallurgy!J17</f>
        <v>23141.738406556004</v>
      </c>
      <c r="M5">
        <f>2.74*Hydrometallurgy!K17</f>
        <v>18729.645423566002</v>
      </c>
      <c r="N5">
        <f>2.74*Hydrometallurgy!L17</f>
        <v>17539.001739705604</v>
      </c>
      <c r="O5">
        <f>2.74*Hydrometallurgy!M17</f>
        <v>17094.063912125202</v>
      </c>
      <c r="P5">
        <f>2.74*Hydrometallurgy!N17</f>
        <v>17126.377832564005</v>
      </c>
      <c r="Q5">
        <f>2.74*Hydrometallurgy!O17</f>
        <v>23604.076037449602</v>
      </c>
      <c r="R5">
        <f>2.74*Hydrometallurgy!P17</f>
        <v>24155.898371096802</v>
      </c>
      <c r="S5">
        <f>2.74*Hydrometallurgy!Q17</f>
        <v>26400.472998499601</v>
      </c>
      <c r="T5">
        <f>2.74*Hydrometallurgy!R17</f>
        <v>24016.699944591204</v>
      </c>
      <c r="U5">
        <f>2.74*Hydrometallurgy!S17</f>
        <v>21180.532004539604</v>
      </c>
      <c r="V5">
        <f>2.74*Hydrometallurgy!T17</f>
        <v>19967.517144990801</v>
      </c>
      <c r="W5">
        <f>2.74*Hydrometallurgy!U17</f>
        <v>18958.328552825202</v>
      </c>
      <c r="X5">
        <f>2.74*Hydrometallurgy!V17</f>
        <v>20578.9959471404</v>
      </c>
      <c r="Y5">
        <f>2.74*Hydrometallurgy!W17</f>
        <v>20203.657332812803</v>
      </c>
      <c r="Z5">
        <f>2.74*Hydrometallurgy!X17</f>
        <v>19535.007748348402</v>
      </c>
      <c r="AA5">
        <f>2.74*Hydrometallurgy!Y17</f>
        <v>18563.104448996801</v>
      </c>
      <c r="AB5">
        <f>2.74*Hydrometallurgy!Z17</f>
        <v>18083.367014790001</v>
      </c>
      <c r="AC5">
        <f>2.74*Hydrometallurgy!AA17</f>
        <v>17357.546648010804</v>
      </c>
      <c r="AD5">
        <f>2.74*Hydrometallurgy!AB17</f>
        <v>17543.973112080803</v>
      </c>
      <c r="AE5">
        <f>2.74*Hydrometallurgy!AC17</f>
        <v>17735.370948526004</v>
      </c>
      <c r="AF5">
        <f>2.74*Hydrometallurgy!AD17</f>
        <v>18046.081721976003</v>
      </c>
      <c r="AG5">
        <f>2.74*Hydrometallurgy!AE17</f>
        <v>18379.163671114402</v>
      </c>
      <c r="AH5">
        <f>2.74*Hydrometallurgy!AF17</f>
        <v>17874.569375031602</v>
      </c>
      <c r="AI5">
        <f>2.74*Hydrometallurgy!AG17</f>
        <v>17899.426236907602</v>
      </c>
      <c r="AJ5">
        <f>2.74*Hydrometallurgy!AH17</f>
        <v>18563.104448996801</v>
      </c>
      <c r="AK5">
        <f>2.74*Hydrometallurgy!AI17</f>
        <v>18180.308776106402</v>
      </c>
      <c r="AL5">
        <f>2.74*Hydrometallurgy!AJ17</f>
        <v>18125.623679979202</v>
      </c>
      <c r="AM5">
        <f>2.74*Hydrometallurgy!AK17</f>
        <v>18046.081721976003</v>
      </c>
      <c r="AN5">
        <f>2.74*Hydrometallurgy!AL17</f>
        <v>18438.820139616804</v>
      </c>
      <c r="AO5">
        <f>2.74*Hydrometallurgy!AM17</f>
        <v>17367.489392761203</v>
      </c>
      <c r="AP5">
        <f>2.74*Hydrometallurgy!AN17</f>
        <v>16502.470599476404</v>
      </c>
      <c r="AQ5">
        <f>2.74*Hydrometallurgy!AO17</f>
        <v>16015.276106706802</v>
      </c>
      <c r="AR5">
        <f>2.74*Hydrometallurgy!AP17</f>
        <v>16731.153728735604</v>
      </c>
      <c r="AS5">
        <f>2.74*Hydrometallurgy!AQ17</f>
        <v>17019.493326497202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</row>
    <row r="6" spans="1:52" x14ac:dyDescent="0.25">
      <c r="A6" t="s">
        <v>5</v>
      </c>
      <c r="B6" t="s">
        <v>17</v>
      </c>
      <c r="D6">
        <v>3</v>
      </c>
      <c r="E6" t="s">
        <v>28</v>
      </c>
      <c r="H6">
        <f>0.095*[1]Mining!B5*[1]Mining!B6</f>
        <v>294.12630625799642</v>
      </c>
      <c r="I6">
        <f>0.095*[1]Mining!C5*[1]Mining!C6</f>
        <v>285.94049438526588</v>
      </c>
      <c r="J6">
        <f>0.095*[1]Mining!D5*[1]Mining!D6</f>
        <v>285.94049438526588</v>
      </c>
      <c r="K6">
        <f>0.095*[1]Mining!E5*[1]Mining!E6</f>
        <v>286.24541001376303</v>
      </c>
      <c r="L6">
        <f>0.095*[1]Mining!F5*[1]Mining!F6</f>
        <v>285.08829429536365</v>
      </c>
      <c r="M6">
        <f>0.095*[1]Mining!G5*[1]Mining!G6</f>
        <v>254.62800484344572</v>
      </c>
      <c r="N6">
        <f>0.095*[1]Mining!H5*[1]Mining!H6</f>
        <v>253.939990091965</v>
      </c>
      <c r="O6">
        <f>0.095*[1]Mining!I5*[1]Mining!I6</f>
        <v>253.1503367976519</v>
      </c>
      <c r="P6">
        <f>0.095*[1]Mining!J5*[1]Mining!J6</f>
        <v>253.70543960850569</v>
      </c>
      <c r="Q6">
        <f>0.095*[1]Mining!K5*[1]Mining!K6</f>
        <v>254.3778176610891</v>
      </c>
      <c r="R6">
        <f>0.095*[1]Mining!L5*[1]Mining!L6</f>
        <v>255.25347279933723</v>
      </c>
      <c r="S6">
        <f>0.095*[1]Mining!M5*[1]Mining!M6</f>
        <v>255.62875357287214</v>
      </c>
      <c r="T6">
        <f>0.095*[1]Mining!N5*[1]Mining!N6</f>
        <v>253.24415699103571</v>
      </c>
      <c r="U6">
        <f>0.095*[1]Mining!O5*[1]Mining!O6</f>
        <v>253.40834232945721</v>
      </c>
      <c r="V6">
        <f>0.095*[1]Mining!P5*[1]Mining!P6</f>
        <v>328.24558325187991</v>
      </c>
      <c r="W6">
        <f>0.095*[1]Mining!Q5*[1]Mining!Q6</f>
        <v>327.27610792024802</v>
      </c>
      <c r="X6">
        <f>0.095*[1]Mining!R5*[1]Mining!R6</f>
        <v>327.58102354874518</v>
      </c>
      <c r="Y6">
        <f>0.095*[1]Mining!S5*[1]Mining!S6</f>
        <v>327.5497501509505</v>
      </c>
      <c r="Z6">
        <f>0.095*[1]Mining!T5*[1]Mining!T6</f>
        <v>328.69904751990123</v>
      </c>
      <c r="AA6">
        <f>0.095*[1]Mining!U5*[1]Mining!U6</f>
        <v>328.7459576165931</v>
      </c>
      <c r="AB6">
        <f>0.095*[1]Mining!V5*[1]Mining!V6</f>
        <v>328.19867315518803</v>
      </c>
      <c r="AC6">
        <f>0.095*[1]Mining!W5*[1]Mining!W6</f>
        <v>327.78430063440987</v>
      </c>
      <c r="AD6">
        <f>0.095*[1]Mining!X5*[1]Mining!X6</f>
        <v>330.15326051734905</v>
      </c>
      <c r="AE6">
        <f>0.095*[1]Mining!Y5*[1]Mining!Y6</f>
        <v>328.76941266493907</v>
      </c>
      <c r="AF6">
        <f>0.095*[1]Mining!Z5*[1]Mining!Z6</f>
        <v>327.27610792024797</v>
      </c>
      <c r="AG6">
        <f>0.095*[1]Mining!AA5*[1]Mining!AA6</f>
        <v>329.30106042744688</v>
      </c>
      <c r="AH6">
        <f>0.095*[1]Mining!AB5*[1]Mining!AB6</f>
        <v>329.30106042744688</v>
      </c>
      <c r="AI6">
        <f>0.095*[1]Mining!AC5*[1]Mining!AC6</f>
        <v>326.91646384561034</v>
      </c>
      <c r="AJ6">
        <f>0.095*[1]Mining!AD5*[1]Mining!AD6</f>
        <v>313.83636521802856</v>
      </c>
      <c r="AK6">
        <f>0.095*[1]Mining!AE5*[1]Mining!AE6</f>
        <v>312.76525134356433</v>
      </c>
      <c r="AL6">
        <f>0.095*[1]Mining!AF5*[1]Mining!AF6</f>
        <v>312.20233018326195</v>
      </c>
      <c r="AM6">
        <f>0.095*[1]Mining!AG5*[1]Mining!AG6</f>
        <v>313.13271376765056</v>
      </c>
      <c r="AN6">
        <f>0.095*[1]Mining!AH5*[1]Mining!AH6</f>
        <v>267.70028512157893</v>
      </c>
      <c r="AO6">
        <f>0.095*[1]Mining!AI5*[1]Mining!AI6</f>
        <v>41.23397499214974</v>
      </c>
      <c r="AP6">
        <f>0.095*[1]Mining!AJ5*[1]Mining!AJ6</f>
        <v>28.849709465497259</v>
      </c>
      <c r="AQ6">
        <f>0.095*[1]Mining!AK5*[1]Mining!AK6</f>
        <v>19.233139643664838</v>
      </c>
      <c r="AR6">
        <f>0.095*[1]Mining!AL5*[1]Mining!AL6</f>
        <v>57.277228060767733</v>
      </c>
      <c r="AS6">
        <f>0.095*[1]Mining!AM5*[1]Mining!AM6</f>
        <v>82.483586683196776</v>
      </c>
      <c r="AT6">
        <f>0.095*[1]Mining!AN5*[1]Mining!AN6</f>
        <v>0</v>
      </c>
      <c r="AU6">
        <f>0.095*[1]Mining!AO5*[1]Mining!AO6</f>
        <v>0</v>
      </c>
      <c r="AV6">
        <f>0.095*[1]Mining!AP5*[1]Mining!AP6</f>
        <v>0</v>
      </c>
      <c r="AW6">
        <f>0.095*[1]Mining!AQ5*[1]Mining!AQ6</f>
        <v>0</v>
      </c>
      <c r="AX6">
        <f>0.095*[1]Mining!AR5*[1]Mining!AR6</f>
        <v>0</v>
      </c>
      <c r="AY6">
        <f>0.095*[1]Mining!AS5*[1]Mining!AS6</f>
        <v>0</v>
      </c>
      <c r="AZ6">
        <f>0.095*[1]Mining!AT5*[1]Mining!AT6</f>
        <v>0</v>
      </c>
    </row>
    <row r="7" spans="1:52" x14ac:dyDescent="0.25">
      <c r="A7" t="s">
        <v>6</v>
      </c>
      <c r="B7" t="s">
        <v>65</v>
      </c>
      <c r="D7">
        <v>5</v>
      </c>
      <c r="H7">
        <f>0.4*Hydrometallurgy!F17</f>
        <v>3881.2991916160008</v>
      </c>
      <c r="I7">
        <f>0.4*Hydrometallurgy!G17</f>
        <v>3547.8180811920001</v>
      </c>
      <c r="J7">
        <f>0.4*Hydrometallurgy!H17</f>
        <v>3403.3942705840004</v>
      </c>
      <c r="K7">
        <f>0.4*Hydrometallurgy!I17</f>
        <v>3332.2709869680002</v>
      </c>
      <c r="L7">
        <f>0.4*Hydrometallurgy!J17</f>
        <v>3378.3559717600001</v>
      </c>
      <c r="M7">
        <f>0.4*Hydrometallurgy!K17</f>
        <v>2734.2548063600007</v>
      </c>
      <c r="N7">
        <f>0.4*Hydrometallurgy!L17</f>
        <v>2560.4382101760002</v>
      </c>
      <c r="O7">
        <f>0.4*Hydrometallurgy!M17</f>
        <v>2495.4837827920001</v>
      </c>
      <c r="P7">
        <f>0.4*Hydrometallurgy!N17</f>
        <v>2500.2011434400006</v>
      </c>
      <c r="Q7">
        <f>0.4*Hydrometallurgy!O17</f>
        <v>3445.8505164160001</v>
      </c>
      <c r="R7">
        <f>0.4*Hydrometallurgy!P17</f>
        <v>3526.408521328</v>
      </c>
      <c r="S7">
        <f>0.4*Hydrometallurgy!Q17</f>
        <v>3854.0836494160003</v>
      </c>
      <c r="T7">
        <f>0.4*Hydrometallurgy!R17</f>
        <v>3506.0875831520007</v>
      </c>
      <c r="U7">
        <f>0.4*Hydrometallurgy!S17</f>
        <v>3092.0484678160005</v>
      </c>
      <c r="V7">
        <f>0.4*Hydrometallurgy!T17</f>
        <v>2914.966006568</v>
      </c>
      <c r="W7">
        <f>0.4*Hydrometallurgy!U17</f>
        <v>2767.6392047920003</v>
      </c>
      <c r="X7">
        <f>0.4*Hydrometallurgy!V17</f>
        <v>3004.2329849840003</v>
      </c>
      <c r="Y7">
        <f>0.4*Hydrometallurgy!W17</f>
        <v>2949.439026688</v>
      </c>
      <c r="Z7">
        <f>0.4*Hydrometallurgy!X17</f>
        <v>2851.8259486640004</v>
      </c>
      <c r="AA7">
        <f>0.4*Hydrometallurgy!Y17</f>
        <v>2709.9422553280001</v>
      </c>
      <c r="AB7">
        <f>0.4*Hydrometallurgy!Z17</f>
        <v>2639.9075934000002</v>
      </c>
      <c r="AC7">
        <f>0.4*Hydrometallurgy!AA17</f>
        <v>2533.9484157680004</v>
      </c>
      <c r="AD7">
        <f>0.4*Hydrometallurgy!AB17</f>
        <v>2561.1639579680004</v>
      </c>
      <c r="AE7">
        <f>0.4*Hydrometallurgy!AC17</f>
        <v>2589.1052479600003</v>
      </c>
      <c r="AF7">
        <f>0.4*Hydrometallurgy!AD17</f>
        <v>2634.4644849600004</v>
      </c>
      <c r="AG7">
        <f>0.4*Hydrometallurgy!AE17</f>
        <v>2683.0895870240001</v>
      </c>
      <c r="AH7">
        <f>0.4*Hydrometallurgy!AF17</f>
        <v>2609.4261861360005</v>
      </c>
      <c r="AI7">
        <f>0.4*Hydrometallurgy!AG17</f>
        <v>2613.0549250960003</v>
      </c>
      <c r="AJ7">
        <f>0.4*Hydrometallurgy!AH17</f>
        <v>2709.9422553280001</v>
      </c>
      <c r="AK7">
        <f>0.4*Hydrometallurgy!AI17</f>
        <v>2654.0596753440004</v>
      </c>
      <c r="AL7">
        <f>0.4*Hydrometallurgy!AJ17</f>
        <v>2646.0764496320003</v>
      </c>
      <c r="AM7">
        <f>0.4*Hydrometallurgy!AK17</f>
        <v>2634.4644849600004</v>
      </c>
      <c r="AN7">
        <f>0.4*Hydrometallurgy!AL17</f>
        <v>2691.7985605280005</v>
      </c>
      <c r="AO7">
        <f>0.4*Hydrometallurgy!AM17</f>
        <v>2535.3999113520003</v>
      </c>
      <c r="AP7">
        <f>0.4*Hydrometallurgy!AN17</f>
        <v>2409.1197955440002</v>
      </c>
      <c r="AQ7">
        <f>0.4*Hydrometallurgy!AO17</f>
        <v>2337.996511928</v>
      </c>
      <c r="AR7">
        <f>0.4*Hydrometallurgy!AP17</f>
        <v>2442.5041939760004</v>
      </c>
      <c r="AS7">
        <f>0.4*Hydrometallurgy!AQ17</f>
        <v>2484.5975659120004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</row>
    <row r="8" spans="1:52" x14ac:dyDescent="0.25">
      <c r="A8" t="s">
        <v>7</v>
      </c>
      <c r="B8" t="s">
        <v>66</v>
      </c>
      <c r="C8" t="s">
        <v>32</v>
      </c>
      <c r="D8">
        <v>4</v>
      </c>
      <c r="E8">
        <v>232.4</v>
      </c>
      <c r="H8">
        <f>0.3*E8</f>
        <v>69.72</v>
      </c>
      <c r="I8">
        <f>0.3*E8</f>
        <v>69.72</v>
      </c>
      <c r="J8">
        <f>0.4*$E$8/33</f>
        <v>2.8169696969696973</v>
      </c>
      <c r="K8">
        <f t="shared" ref="K8:AS8" si="0">0.4*$E$8/33</f>
        <v>2.8169696969696973</v>
      </c>
      <c r="L8">
        <f t="shared" si="0"/>
        <v>2.8169696969696973</v>
      </c>
      <c r="M8">
        <f t="shared" si="0"/>
        <v>2.8169696969696973</v>
      </c>
      <c r="N8">
        <f t="shared" si="0"/>
        <v>2.8169696969696973</v>
      </c>
      <c r="O8">
        <f t="shared" si="0"/>
        <v>2.8169696969696973</v>
      </c>
      <c r="P8">
        <f t="shared" si="0"/>
        <v>2.8169696969696973</v>
      </c>
      <c r="Q8">
        <f t="shared" si="0"/>
        <v>2.8169696969696973</v>
      </c>
      <c r="R8">
        <f t="shared" si="0"/>
        <v>2.8169696969696973</v>
      </c>
      <c r="S8">
        <f t="shared" si="0"/>
        <v>2.8169696969696973</v>
      </c>
      <c r="T8">
        <f t="shared" si="0"/>
        <v>2.8169696969696973</v>
      </c>
      <c r="U8">
        <f t="shared" si="0"/>
        <v>2.8169696969696973</v>
      </c>
      <c r="V8">
        <f t="shared" si="0"/>
        <v>2.8169696969696973</v>
      </c>
      <c r="W8">
        <f t="shared" si="0"/>
        <v>2.8169696969696973</v>
      </c>
      <c r="X8">
        <f t="shared" si="0"/>
        <v>2.8169696969696973</v>
      </c>
      <c r="Y8">
        <f t="shared" si="0"/>
        <v>2.8169696969696973</v>
      </c>
      <c r="Z8">
        <f t="shared" si="0"/>
        <v>2.8169696969696973</v>
      </c>
      <c r="AA8">
        <f t="shared" si="0"/>
        <v>2.8169696969696973</v>
      </c>
      <c r="AB8">
        <f t="shared" si="0"/>
        <v>2.8169696969696973</v>
      </c>
      <c r="AC8">
        <f t="shared" si="0"/>
        <v>2.8169696969696973</v>
      </c>
      <c r="AD8">
        <f t="shared" si="0"/>
        <v>2.8169696969696973</v>
      </c>
      <c r="AE8">
        <f t="shared" si="0"/>
        <v>2.8169696969696973</v>
      </c>
      <c r="AF8">
        <f t="shared" si="0"/>
        <v>2.8169696969696973</v>
      </c>
      <c r="AG8">
        <f t="shared" si="0"/>
        <v>2.8169696969696973</v>
      </c>
      <c r="AH8">
        <f t="shared" si="0"/>
        <v>2.8169696969696973</v>
      </c>
      <c r="AI8">
        <f t="shared" si="0"/>
        <v>2.8169696969696973</v>
      </c>
      <c r="AJ8">
        <f t="shared" si="0"/>
        <v>2.8169696969696973</v>
      </c>
      <c r="AK8">
        <f t="shared" si="0"/>
        <v>2.8169696969696973</v>
      </c>
      <c r="AL8">
        <f t="shared" si="0"/>
        <v>2.8169696969696973</v>
      </c>
      <c r="AM8">
        <f t="shared" si="0"/>
        <v>2.8169696969696973</v>
      </c>
      <c r="AN8">
        <f t="shared" si="0"/>
        <v>2.8169696969696973</v>
      </c>
      <c r="AO8">
        <f t="shared" si="0"/>
        <v>2.8169696969696973</v>
      </c>
      <c r="AP8">
        <f t="shared" si="0"/>
        <v>2.8169696969696973</v>
      </c>
      <c r="AQ8">
        <f t="shared" si="0"/>
        <v>2.8169696969696973</v>
      </c>
      <c r="AR8">
        <f t="shared" si="0"/>
        <v>2.8169696969696973</v>
      </c>
      <c r="AS8">
        <f t="shared" si="0"/>
        <v>2.8169696969696973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</row>
    <row r="9" spans="1:52" x14ac:dyDescent="0.25">
      <c r="A9" t="s">
        <v>91</v>
      </c>
      <c r="B9" t="s">
        <v>92</v>
      </c>
      <c r="D9">
        <v>5</v>
      </c>
      <c r="H9">
        <f>0.000000000001*Hydrometallurgy!F17</f>
        <v>9.7032479790400015E-9</v>
      </c>
      <c r="I9">
        <f>0.000000000001*Hydrometallurgy!G17</f>
        <v>8.8695452029799992E-9</v>
      </c>
      <c r="J9">
        <f>0.000000000001*Hydrometallurgy!H17</f>
        <v>8.50848567646E-9</v>
      </c>
      <c r="K9">
        <f>0.000000000001*Hydrometallurgy!I17</f>
        <v>8.330677467420001E-9</v>
      </c>
      <c r="L9">
        <f>0.000000000001*Hydrometallurgy!J17</f>
        <v>8.4458899294000004E-9</v>
      </c>
      <c r="M9">
        <f>0.000000000001*Hydrometallurgy!K17</f>
        <v>6.8356370159000004E-9</v>
      </c>
      <c r="N9">
        <f>0.000000000001*Hydrometallurgy!L17</f>
        <v>6.4010955254400005E-9</v>
      </c>
      <c r="O9">
        <f>0.000000000001*Hydrometallurgy!M17</f>
        <v>6.2387094569800003E-9</v>
      </c>
      <c r="P9">
        <f>0.000000000001*Hydrometallurgy!N17</f>
        <v>6.2505028586000003E-9</v>
      </c>
      <c r="Q9">
        <f>0.000000000001*Hydrometallurgy!O17</f>
        <v>8.6146262910399992E-9</v>
      </c>
      <c r="R9">
        <f>0.000000000001*Hydrometallurgy!P17</f>
        <v>8.8160213033199997E-9</v>
      </c>
      <c r="S9">
        <f>0.000000000001*Hydrometallurgy!Q17</f>
        <v>9.6352091235400006E-9</v>
      </c>
      <c r="T9">
        <f>0.000000000001*Hydrometallurgy!R17</f>
        <v>8.765218957880001E-9</v>
      </c>
      <c r="U9">
        <f>0.000000000001*Hydrometallurgy!S17</f>
        <v>7.7301211695399997E-9</v>
      </c>
      <c r="V9">
        <f>0.000000000001*Hydrometallurgy!T17</f>
        <v>7.2874150164200001E-9</v>
      </c>
      <c r="W9">
        <f>0.000000000001*Hydrometallurgy!U17</f>
        <v>6.9190980119800002E-9</v>
      </c>
      <c r="X9">
        <f>0.000000000001*Hydrometallurgy!V17</f>
        <v>7.5105824624600005E-9</v>
      </c>
      <c r="Y9">
        <f>0.000000000001*Hydrometallurgy!W17</f>
        <v>7.3735975667199997E-9</v>
      </c>
      <c r="Z9">
        <f>0.000000000001*Hydrometallurgy!X17</f>
        <v>7.1295648716600009E-9</v>
      </c>
      <c r="AA9">
        <f>0.000000000001*Hydrometallurgy!Y17</f>
        <v>6.7748556383200002E-9</v>
      </c>
      <c r="AB9">
        <f>0.000000000001*Hydrometallurgy!Z17</f>
        <v>6.5997689835000004E-9</v>
      </c>
      <c r="AC9">
        <f>0.000000000001*Hydrometallurgy!AA17</f>
        <v>6.3348710394200005E-9</v>
      </c>
      <c r="AD9">
        <f>0.000000000001*Hydrometallurgy!AB17</f>
        <v>6.4029098949200007E-9</v>
      </c>
      <c r="AE9">
        <f>0.000000000001*Hydrometallurgy!AC17</f>
        <v>6.4727631199000002E-9</v>
      </c>
      <c r="AF9">
        <f>0.000000000001*Hydrometallurgy!AD17</f>
        <v>6.5861612124000002E-9</v>
      </c>
      <c r="AG9">
        <f>0.000000000001*Hydrometallurgy!AE17</f>
        <v>6.7077239675600006E-9</v>
      </c>
      <c r="AH9">
        <f>0.000000000001*Hydrometallurgy!AF17</f>
        <v>6.5235654653400006E-9</v>
      </c>
      <c r="AI9">
        <f>0.000000000001*Hydrometallurgy!AG17</f>
        <v>6.5326373127399999E-9</v>
      </c>
      <c r="AJ9">
        <f>0.000000000001*Hydrometallurgy!AH17</f>
        <v>6.7748556383200002E-9</v>
      </c>
      <c r="AK9">
        <f>0.000000000001*Hydrometallurgy!AI17</f>
        <v>6.6351491883600004E-9</v>
      </c>
      <c r="AL9">
        <f>0.000000000001*Hydrometallurgy!AJ17</f>
        <v>6.6151911240799999E-9</v>
      </c>
      <c r="AM9">
        <f>0.000000000001*Hydrometallurgy!AK17</f>
        <v>6.5861612124000002E-9</v>
      </c>
      <c r="AN9">
        <f>0.000000000001*Hydrometallurgy!AL17</f>
        <v>6.7294964013200004E-9</v>
      </c>
      <c r="AO9">
        <f>0.000000000001*Hydrometallurgy!AM17</f>
        <v>6.3384997783800001E-9</v>
      </c>
      <c r="AP9">
        <f>0.000000000001*Hydrometallurgy!AN17</f>
        <v>6.0227994888600007E-9</v>
      </c>
      <c r="AQ9">
        <f>0.000000000001*Hydrometallurgy!AO17</f>
        <v>5.8449912798200001E-9</v>
      </c>
      <c r="AR9">
        <f>0.000000000001*Hydrometallurgy!AP17</f>
        <v>6.1062604849400004E-9</v>
      </c>
      <c r="AS9">
        <f>0.000000000001*Hydrometallurgy!AQ17</f>
        <v>6.2114939147800008E-9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</row>
    <row r="10" spans="1:52" x14ac:dyDescent="0.25">
      <c r="A10" s="8" t="s">
        <v>12</v>
      </c>
      <c r="B10" s="8" t="s">
        <v>1</v>
      </c>
      <c r="C10" s="8" t="s">
        <v>16</v>
      </c>
      <c r="D10" s="8" t="s">
        <v>2</v>
      </c>
      <c r="E10" s="8" t="s">
        <v>24</v>
      </c>
      <c r="F10" s="8" t="s">
        <v>8</v>
      </c>
      <c r="G10" s="8" t="s">
        <v>15</v>
      </c>
      <c r="H10" s="9">
        <v>1</v>
      </c>
      <c r="I10" s="9">
        <v>2</v>
      </c>
      <c r="J10" s="9">
        <v>3</v>
      </c>
      <c r="K10" s="9">
        <v>4</v>
      </c>
      <c r="L10" s="9">
        <v>5</v>
      </c>
      <c r="M10" s="9">
        <v>6</v>
      </c>
      <c r="N10" s="9">
        <v>7</v>
      </c>
      <c r="O10" s="9">
        <v>8</v>
      </c>
      <c r="P10" s="9">
        <v>9</v>
      </c>
      <c r="Q10" s="9">
        <v>10</v>
      </c>
      <c r="R10" s="9">
        <v>11</v>
      </c>
      <c r="S10" s="9">
        <v>12</v>
      </c>
      <c r="T10" s="9">
        <v>13</v>
      </c>
      <c r="U10" s="9">
        <v>14</v>
      </c>
      <c r="V10" s="9">
        <v>15</v>
      </c>
      <c r="W10" s="9">
        <v>16</v>
      </c>
      <c r="X10" s="9">
        <v>17</v>
      </c>
      <c r="Y10" s="9">
        <v>18</v>
      </c>
      <c r="Z10" s="9">
        <v>19</v>
      </c>
      <c r="AA10" s="9">
        <v>20</v>
      </c>
      <c r="AB10" s="9">
        <v>21</v>
      </c>
      <c r="AC10" s="9">
        <v>22</v>
      </c>
      <c r="AD10" s="9">
        <v>23</v>
      </c>
      <c r="AE10" s="9">
        <v>24</v>
      </c>
      <c r="AF10" s="9">
        <v>25</v>
      </c>
      <c r="AG10" s="9">
        <v>26</v>
      </c>
      <c r="AH10" s="9">
        <v>27</v>
      </c>
      <c r="AI10" s="9">
        <v>28</v>
      </c>
      <c r="AJ10" s="9">
        <v>29</v>
      </c>
      <c r="AK10" s="9">
        <v>30</v>
      </c>
      <c r="AL10" s="9">
        <v>31</v>
      </c>
      <c r="AM10" s="9">
        <v>32</v>
      </c>
      <c r="AN10" s="9">
        <v>33</v>
      </c>
      <c r="AO10" s="9">
        <v>34</v>
      </c>
      <c r="AP10" s="9">
        <v>35</v>
      </c>
      <c r="AQ10" s="9">
        <v>36</v>
      </c>
      <c r="AR10" s="9">
        <v>37</v>
      </c>
      <c r="AS10" s="9">
        <v>38</v>
      </c>
      <c r="AT10" s="9">
        <v>39</v>
      </c>
      <c r="AU10" s="9">
        <v>40</v>
      </c>
      <c r="AV10" s="9">
        <v>41</v>
      </c>
      <c r="AW10" s="9">
        <v>42</v>
      </c>
      <c r="AX10" s="9">
        <v>43</v>
      </c>
      <c r="AY10" s="9">
        <v>44</v>
      </c>
      <c r="AZ10" s="9">
        <v>45</v>
      </c>
    </row>
    <row r="11" spans="1:52" x14ac:dyDescent="0.25">
      <c r="A11" t="s">
        <v>33</v>
      </c>
      <c r="B11" t="s">
        <v>17</v>
      </c>
      <c r="C11" t="s">
        <v>37</v>
      </c>
      <c r="D11">
        <v>4</v>
      </c>
      <c r="E11" t="s">
        <v>35</v>
      </c>
      <c r="F11" t="s">
        <v>36</v>
      </c>
      <c r="H11">
        <f>(((402*0.90718474)*1000)*[1]Mining!B14)/[1]Mining!B9</f>
        <v>67.61161397908316</v>
      </c>
      <c r="I11">
        <f>(((402*0.90718474)*1000)*[1]Mining!C14)/[1]Mining!C9</f>
        <v>60.073661821031315</v>
      </c>
      <c r="J11">
        <f>(((402*0.90718474)*1000)*[1]Mining!D14)/[1]Mining!D9</f>
        <v>60.073661821031315</v>
      </c>
      <c r="K11">
        <f>(((402*0.90718474)*1000)*[1]Mining!E14)/[1]Mining!E9</f>
        <v>58.498432152741024</v>
      </c>
      <c r="L11">
        <f>(((402*0.90718474)*1000)*[1]Mining!F14)/[1]Mining!F9</f>
        <v>61.206718588854109</v>
      </c>
      <c r="M11">
        <f>(((402*0.90718474)*1000)*[1]Mining!G14)/[1]Mining!G9</f>
        <v>29.666447249888066</v>
      </c>
      <c r="N11">
        <f>(((402*0.90718474)*1000)*[1]Mining!H14)/[1]Mining!H9</f>
        <v>29.453408326432747</v>
      </c>
      <c r="O11">
        <f>(((402*0.90718474)*1000)*[1]Mining!I14)/[1]Mining!I9</f>
        <v>28.246308936515312</v>
      </c>
      <c r="P11">
        <f>(((402*0.90718474)*1000)*[1]Mining!J14)/[1]Mining!J9</f>
        <v>28.078320322515154</v>
      </c>
      <c r="Q11">
        <f>(((402*0.90718474)*1000)*[1]Mining!K14)/[1]Mining!K9</f>
        <v>16.525852095343811</v>
      </c>
      <c r="R11">
        <f>(((402*0.90718474)*1000)*[1]Mining!L14)/[1]Mining!L9</f>
        <v>15.715575975903437</v>
      </c>
      <c r="S11">
        <f>(((402*0.90718474)*1000)*[1]Mining!M14)/[1]Mining!M9</f>
        <v>12.577514875611236</v>
      </c>
      <c r="T11">
        <f>(((402*0.90718474)*1000)*[1]Mining!N14)/[1]Mining!N9</f>
        <v>11.360909288165892</v>
      </c>
      <c r="U11">
        <f>(((402*0.90718474)*1000)*[1]Mining!O14)/[1]Mining!O9</f>
        <v>14.128408673892878</v>
      </c>
      <c r="V11">
        <f>(((402*0.90718474)*1000)*[1]Mining!P14)/[1]Mining!P9</f>
        <v>67.399384480279181</v>
      </c>
      <c r="W11">
        <f>(((402*0.90718474)*1000)*[1]Mining!Q14)/[1]Mining!Q9</f>
        <v>68.018253227842365</v>
      </c>
      <c r="X11">
        <f>(((402*0.90718474)*1000)*[1]Mining!R14)/[1]Mining!R9</f>
        <v>74.996214636663836</v>
      </c>
      <c r="Y11">
        <f>(((402*0.90718474)*1000)*[1]Mining!S14)/[1]Mining!S9</f>
        <v>77.051840261378331</v>
      </c>
      <c r="Z11">
        <f>(((402*0.90718474)*1000)*[1]Mining!T14)/[1]Mining!T9</f>
        <v>77.632662944156309</v>
      </c>
      <c r="AA11">
        <f>(((402*0.90718474)*1000)*[1]Mining!U14)/[1]Mining!U9</f>
        <v>76.071461612697703</v>
      </c>
      <c r="AB11">
        <f>(((402*0.90718474)*1000)*[1]Mining!V14)/[1]Mining!V9</f>
        <v>73.144895467237845</v>
      </c>
      <c r="AC11">
        <f>(((402*0.90718474)*1000)*[1]Mining!W14)/[1]Mining!W9</f>
        <v>67.742075773739288</v>
      </c>
      <c r="AD11">
        <f>(((402*0.90718474)*1000)*[1]Mining!X14)/[1]Mining!X9</f>
        <v>49.042750451586492</v>
      </c>
      <c r="AE11">
        <f>(((402*0.90718474)*1000)*[1]Mining!Y14)/[1]Mining!Y9</f>
        <v>69.192866351128117</v>
      </c>
      <c r="AF11">
        <f>(((402*0.90718474)*1000)*[1]Mining!Z14)/[1]Mining!Z9</f>
        <v>73.250426553060962</v>
      </c>
      <c r="AG11">
        <f>(((402*0.90718474)*1000)*[1]Mining!AA14)/[1]Mining!AA9</f>
        <v>40.830709196031123</v>
      </c>
      <c r="AH11">
        <f>(((402*0.90718474)*1000)*[1]Mining!AB14)/[1]Mining!AB9</f>
        <v>40.823244715373711</v>
      </c>
      <c r="AI11">
        <f>(((402*0.90718474)*1000)*[1]Mining!AC14)/[1]Mining!AC9</f>
        <v>52.732023253505929</v>
      </c>
      <c r="AJ11">
        <f>(((402*0.90718474)*1000)*[1]Mining!AD14)/[1]Mining!AD9</f>
        <v>65.023237548711066</v>
      </c>
      <c r="AK11">
        <f>(((402*0.90718474)*1000)*[1]Mining!AE14)/[1]Mining!AE9</f>
        <v>68.728780216994025</v>
      </c>
      <c r="AL11">
        <f>(((402*0.90718474)*1000)*[1]Mining!AF14)/[1]Mining!AF9</f>
        <v>69.797029141768689</v>
      </c>
      <c r="AM11">
        <f>(((402*0.90718474)*1000)*[1]Mining!AG14)/[1]Mining!AG9</f>
        <v>57.128196653601151</v>
      </c>
      <c r="AN11">
        <f>(((402*0.90718474)*1000)*[1]Mining!AH14)/[1]Mining!AH9</f>
        <v>17.380608829716294</v>
      </c>
      <c r="AO11">
        <f>(((402*0.90718474)*1000)*[1]Mining!AI14)/[1]Mining!AI9</f>
        <v>0.68600682593856654</v>
      </c>
      <c r="AP11">
        <f>(((402*0.90718474)*1000)*[1]Mining!AJ14)/[1]Mining!AJ9</f>
        <v>0.81740544936966253</v>
      </c>
      <c r="AQ11">
        <f>(((402*0.90718474)*1000)*[1]Mining!AK14)/[1]Mining!AK9</f>
        <v>0.81707317073170738</v>
      </c>
      <c r="AR11">
        <f>(((402*0.90718474)*1000)*[1]Mining!AL14)/[1]Mining!AL9</f>
        <v>0.60360360360360366</v>
      </c>
      <c r="AS11">
        <f>(((402*0.90718474)*1000)*[1]Mining!AM14)/[1]Mining!AM9</f>
        <v>0.47630331753554511</v>
      </c>
      <c r="AT11">
        <f>(((402*0.90718474)*1000)*[1]Mining!AN14)/[1]Mining!AN9</f>
        <v>0</v>
      </c>
      <c r="AU11">
        <f>(((402*0.90718474)*1000)*[1]Mining!AO14)/[1]Mining!AO9</f>
        <v>0</v>
      </c>
      <c r="AV11">
        <f>(((402*0.90718474)*1000)*[1]Mining!AP14)/[1]Mining!AP9</f>
        <v>0</v>
      </c>
      <c r="AW11">
        <f>(((402*0.90718474)*1000)*[1]Mining!AQ14)/[1]Mining!AQ9</f>
        <v>0</v>
      </c>
      <c r="AX11">
        <f>(((402*0.90718474)*1000)*[1]Mining!AR14)/[1]Mining!AR9</f>
        <v>0</v>
      </c>
      <c r="AY11">
        <f>(((402*0.90718474)*1000)*[1]Mining!AS14)/[1]Mining!AS9</f>
        <v>0</v>
      </c>
      <c r="AZ11">
        <f>(((402*0.90718474)*1000)*[1]Mining!AT14)/[1]Mining!AT9</f>
        <v>0</v>
      </c>
    </row>
    <row r="12" spans="1:52" x14ac:dyDescent="0.25">
      <c r="A12" t="s">
        <v>34</v>
      </c>
      <c r="B12" t="s">
        <v>17</v>
      </c>
      <c r="C12" t="s">
        <v>37</v>
      </c>
      <c r="D12">
        <v>4</v>
      </c>
      <c r="E12" t="s">
        <v>35</v>
      </c>
      <c r="F12" t="s">
        <v>38</v>
      </c>
      <c r="H12">
        <f>(((47.58*0.90718474)*1000)*[1]Mining!B14)/[1]Mining!B9</f>
        <v>8.0023895351362579</v>
      </c>
      <c r="I12">
        <f>(((47.58*0.90718474)*1000)*[1]Mining!C14)/[1]Mining!C9</f>
        <v>7.1102110185190774</v>
      </c>
      <c r="J12">
        <f>(((47.58*0.90718474)*1000)*[1]Mining!D14)/[1]Mining!D9</f>
        <v>7.1102110185190774</v>
      </c>
      <c r="K12">
        <f>(((47.58*0.90718474)*1000)*[1]Mining!E14)/[1]Mining!E9</f>
        <v>6.9237696562871074</v>
      </c>
      <c r="L12">
        <f>(((47.58*0.90718474)*1000)*[1]Mining!F14)/[1]Mining!F9</f>
        <v>7.2443175882031792</v>
      </c>
      <c r="M12">
        <f>(((47.58*0.90718474)*1000)*[1]Mining!G14)/[1]Mining!G9</f>
        <v>3.5112675625613776</v>
      </c>
      <c r="N12">
        <f>(((47.58*0.90718474)*1000)*[1]Mining!H14)/[1]Mining!H9</f>
        <v>3.4860526571434574</v>
      </c>
      <c r="O12">
        <f>(((47.58*0.90718474)*1000)*[1]Mining!I14)/[1]Mining!I9</f>
        <v>3.3431825353218869</v>
      </c>
      <c r="P12">
        <f>(((47.58*0.90718474)*1000)*[1]Mining!J14)/[1]Mining!J9</f>
        <v>3.3232997038439569</v>
      </c>
      <c r="Q12">
        <f>(((47.58*0.90718474)*1000)*[1]Mining!K14)/[1]Mining!K9</f>
        <v>1.9559702554638272</v>
      </c>
      <c r="R12">
        <f>(((47.58*0.90718474)*1000)*[1]Mining!L14)/[1]Mining!L9</f>
        <v>1.8600674252076752</v>
      </c>
      <c r="S12">
        <f>(((47.58*0.90718474)*1000)*[1]Mining!M14)/[1]Mining!M9</f>
        <v>1.4886521337850311</v>
      </c>
      <c r="T12">
        <f>(((47.58*0.90718474)*1000)*[1]Mining!N14)/[1]Mining!N9</f>
        <v>1.3446568754500823</v>
      </c>
      <c r="U12">
        <f>(((47.58*0.90718474)*1000)*[1]Mining!O14)/[1]Mining!O9</f>
        <v>1.6722131460294105</v>
      </c>
      <c r="V12">
        <f>(((47.58*0.90718474)*1000)*[1]Mining!P14)/[1]Mining!P9</f>
        <v>7.9772704317703544</v>
      </c>
      <c r="W12">
        <f>(((47.58*0.90718474)*1000)*[1]Mining!Q14)/[1]Mining!Q9</f>
        <v>8.0505186283102947</v>
      </c>
      <c r="X12">
        <f>(((47.58*0.90718474)*1000)*[1]Mining!R14)/[1]Mining!R9</f>
        <v>8.8764176428170778</v>
      </c>
      <c r="Y12">
        <f>(((47.58*0.90718474)*1000)*[1]Mining!S14)/[1]Mining!S9</f>
        <v>9.1197178100407452</v>
      </c>
      <c r="Z12">
        <f>(((47.58*0.90718474)*1000)*[1]Mining!T14)/[1]Mining!T9</f>
        <v>9.1884629424949154</v>
      </c>
      <c r="AA12">
        <f>(((47.58*0.90718474)*1000)*[1]Mining!U14)/[1]Mining!U9</f>
        <v>9.0036819490849638</v>
      </c>
      <c r="AB12">
        <f>(((47.58*0.90718474)*1000)*[1]Mining!V14)/[1]Mining!V9</f>
        <v>8.6572988217193423</v>
      </c>
      <c r="AC12">
        <f>(((47.58*0.90718474)*1000)*[1]Mining!W14)/[1]Mining!W9</f>
        <v>8.0178307594888434</v>
      </c>
      <c r="AD12">
        <f>(((47.58*0.90718474)*1000)*[1]Mining!X14)/[1]Mining!X9</f>
        <v>5.8046121056877729</v>
      </c>
      <c r="AE12">
        <f>(((47.58*0.90718474)*1000)*[1]Mining!Y14)/[1]Mining!Y9</f>
        <v>8.1895437337977004</v>
      </c>
      <c r="AF12">
        <f>(((47.58*0.90718474)*1000)*[1]Mining!Z14)/[1]Mining!Z9</f>
        <v>8.6697892920264685</v>
      </c>
      <c r="AG12">
        <f>(((47.58*0.90718474)*1000)*[1]Mining!AA14)/[1]Mining!AA9</f>
        <v>4.8326496108138324</v>
      </c>
      <c r="AH12">
        <f>(((47.58*0.90718474)*1000)*[1]Mining!AB14)/[1]Mining!AB9</f>
        <v>4.8317661282524398</v>
      </c>
      <c r="AI12">
        <f>(((47.58*0.90718474)*1000)*[1]Mining!AC14)/[1]Mining!AC9</f>
        <v>6.2412678268701773</v>
      </c>
      <c r="AJ12">
        <f>(((47.58*0.90718474)*1000)*[1]Mining!AD14)/[1]Mining!AD9</f>
        <v>7.6960339367355042</v>
      </c>
      <c r="AK12">
        <f>(((47.58*0.90718474)*1000)*[1]Mining!AE14)/[1]Mining!AE9</f>
        <v>8.134615330160635</v>
      </c>
      <c r="AL12">
        <f>(((47.58*0.90718474)*1000)*[1]Mining!AF14)/[1]Mining!AF9</f>
        <v>8.2610513596153083</v>
      </c>
      <c r="AM12">
        <f>(((47.58*0.90718474)*1000)*[1]Mining!AG14)/[1]Mining!AG9</f>
        <v>6.7615910367620442</v>
      </c>
      <c r="AN12">
        <f>(((47.58*0.90718474)*1000)*[1]Mining!AH14)/[1]Mining!AH9</f>
        <v>2.05713773163657</v>
      </c>
      <c r="AO12">
        <f>(((47.58*0.90718474)*1000)*[1]Mining!AI14)/[1]Mining!AI9</f>
        <v>8.1194539249146741E-2</v>
      </c>
      <c r="AP12">
        <f>(((47.58*0.90718474)*1000)*[1]Mining!AJ14)/[1]Mining!AJ9</f>
        <v>9.6746644977633175E-2</v>
      </c>
      <c r="AQ12">
        <f>(((47.58*0.90718474)*1000)*[1]Mining!AK14)/[1]Mining!AK9</f>
        <v>9.670731707317072E-2</v>
      </c>
      <c r="AR12">
        <f>(((47.58*0.90718474)*1000)*[1]Mining!AL14)/[1]Mining!AL9</f>
        <v>7.1441441441441433E-2</v>
      </c>
      <c r="AS12">
        <f>(((47.58*0.90718474)*1000)*[1]Mining!AM14)/[1]Mining!AM9</f>
        <v>5.6374407582938386E-2</v>
      </c>
      <c r="AT12">
        <f>(((47.58*0.90718474)*1000)*[1]Mining!AN14)/[1]Mining!AN9</f>
        <v>0</v>
      </c>
      <c r="AU12">
        <f>(((47.58*0.90718474)*1000)*[1]Mining!AO14)/[1]Mining!AO9</f>
        <v>0</v>
      </c>
      <c r="AV12">
        <f>(((47.58*0.90718474)*1000)*[1]Mining!AP14)/[1]Mining!AP9</f>
        <v>0</v>
      </c>
      <c r="AW12">
        <f>(((47.58*0.90718474)*1000)*[1]Mining!AQ14)/[1]Mining!AQ9</f>
        <v>0</v>
      </c>
      <c r="AX12">
        <f>(((47.58*0.90718474)*1000)*[1]Mining!AR14)/[1]Mining!AR9</f>
        <v>0</v>
      </c>
      <c r="AY12">
        <f>(((47.58*0.90718474)*1000)*[1]Mining!AS14)/[1]Mining!AS9</f>
        <v>0</v>
      </c>
      <c r="AZ12">
        <f>(((47.58*0.90718474)*1000)*[1]Mining!AT14)/[1]Mining!AT9</f>
        <v>0</v>
      </c>
    </row>
    <row r="13" spans="1:52" x14ac:dyDescent="0.25">
      <c r="A13" t="s">
        <v>39</v>
      </c>
      <c r="B13" t="s">
        <v>17</v>
      </c>
      <c r="C13" t="s">
        <v>37</v>
      </c>
      <c r="D13">
        <v>4</v>
      </c>
      <c r="E13" t="s">
        <v>35</v>
      </c>
      <c r="F13">
        <v>65.66</v>
      </c>
      <c r="H13">
        <f>((($F13*0.90718474)*1000)*[1]Mining!B14)/[1]Mining!B9</f>
        <v>11.043230283250248</v>
      </c>
      <c r="I13">
        <f>((($F13*0.90718474)*1000)*[1]Mining!C14)/[1]Mining!C9</f>
        <v>9.812031430768446</v>
      </c>
      <c r="J13">
        <f>((($F13*0.90718474)*1000)*[1]Mining!D14)/[1]Mining!D9</f>
        <v>9.812031430768446</v>
      </c>
      <c r="K13">
        <f>((($F13*0.90718474)*1000)*[1]Mining!E14)/[1]Mining!E9</f>
        <v>9.5547439182810319</v>
      </c>
      <c r="L13">
        <f>((($F13*0.90718474)*1000)*[1]Mining!F14)/[1]Mining!F9</f>
        <v>9.9970973695128365</v>
      </c>
      <c r="M13">
        <f>((($F13*0.90718474)*1000)*[1]Mining!G14)/[1]Mining!G9</f>
        <v>4.8455197174817162</v>
      </c>
      <c r="N13">
        <f>((($F13*0.90718474)*1000)*[1]Mining!H14)/[1]Mining!H9</f>
        <v>4.8107233599840145</v>
      </c>
      <c r="O13">
        <f>((($F13*0.90718474)*1000)*[1]Mining!I14)/[1]Mining!I9</f>
        <v>4.6135637929641673</v>
      </c>
      <c r="P13">
        <f>((($F13*0.90718474)*1000)*[1]Mining!J14)/[1]Mining!J9</f>
        <v>4.5861256526774747</v>
      </c>
      <c r="Q13">
        <f>((($F13*0.90718474)*1000)*[1]Mining!K14)/[1]Mining!K9</f>
        <v>2.6992225089061557</v>
      </c>
      <c r="R13">
        <f>((($F13*0.90718474)*1000)*[1]Mining!L14)/[1]Mining!L9</f>
        <v>2.566877409397561</v>
      </c>
      <c r="S13">
        <f>((($F13*0.90718474)*1000)*[1]Mining!M14)/[1]Mining!M9</f>
        <v>2.0543274296831679</v>
      </c>
      <c r="T13">
        <f>((($F13*0.90718474)*1000)*[1]Mining!N14)/[1]Mining!N9</f>
        <v>1.8556151837337622</v>
      </c>
      <c r="U13">
        <f>((($F13*0.90718474)*1000)*[1]Mining!O14)/[1]Mining!O9</f>
        <v>2.3076400834025033</v>
      </c>
      <c r="V13">
        <f>((($F13*0.90718474)*1000)*[1]Mining!P14)/[1]Mining!P9</f>
        <v>11.008566131778929</v>
      </c>
      <c r="W13">
        <f>((($F13*0.90718474)*1000)*[1]Mining!Q14)/[1]Mining!Q9</f>
        <v>11.10964802721425</v>
      </c>
      <c r="X13">
        <f>((($F13*0.90718474)*1000)*[1]Mining!R14)/[1]Mining!R9</f>
        <v>12.249381723988424</v>
      </c>
      <c r="Y13">
        <f>((($F13*0.90718474)*1000)*[1]Mining!S14)/[1]Mining!S9</f>
        <v>12.585133909358458</v>
      </c>
      <c r="Z13">
        <f>((($F13*0.90718474)*1000)*[1]Mining!T14)/[1]Mining!T9</f>
        <v>12.680001614212193</v>
      </c>
      <c r="AA13">
        <f>((($F13*0.90718474)*1000)*[1]Mining!U14)/[1]Mining!U9</f>
        <v>12.425005396740621</v>
      </c>
      <c r="AB13">
        <f>((($F13*0.90718474)*1000)*[1]Mining!V14)/[1]Mining!V9</f>
        <v>11.946999592982179</v>
      </c>
      <c r="AC13">
        <f>((($F13*0.90718474)*1000)*[1]Mining!W14)/[1]Mining!W9</f>
        <v>11.064539043044084</v>
      </c>
      <c r="AD13">
        <f>((($F13*0.90718474)*1000)*[1]Mining!X14)/[1]Mining!X9</f>
        <v>8.0103159070924583</v>
      </c>
      <c r="AE13">
        <f>((($F13*0.90718474)*1000)*[1]Mining!Y14)/[1]Mining!Y9</f>
        <v>11.301501504017592</v>
      </c>
      <c r="AF13">
        <f>((($F13*0.90718474)*1000)*[1]Mining!Z14)/[1]Mining!Z9</f>
        <v>11.964236336999956</v>
      </c>
      <c r="AG13">
        <f>((($F13*0.90718474)*1000)*[1]Mining!AA14)/[1]Mining!AA9</f>
        <v>6.6690158353517495</v>
      </c>
      <c r="AH13">
        <f>((($F13*0.90718474)*1000)*[1]Mining!AB14)/[1]Mining!AB9</f>
        <v>6.667796636844372</v>
      </c>
      <c r="AI13">
        <f>((($F13*0.90718474)*1000)*[1]Mining!AC14)/[1]Mining!AC9</f>
        <v>8.6128971314059672</v>
      </c>
      <c r="AJ13">
        <f>((($F13*0.90718474)*1000)*[1]Mining!AD14)/[1]Mining!AD9</f>
        <v>10.62046213295614</v>
      </c>
      <c r="AK13">
        <f>((($F13*0.90718474)*1000)*[1]Mining!AE14)/[1]Mining!AE9</f>
        <v>11.22570076877569</v>
      </c>
      <c r="AL13">
        <f>((($F13*0.90718474)*1000)*[1]Mining!AF14)/[1]Mining!AF9</f>
        <v>11.400181426488883</v>
      </c>
      <c r="AM13">
        <f>((($F13*0.90718474)*1000)*[1]Mining!AG14)/[1]Mining!AG9</f>
        <v>9.3309387867548512</v>
      </c>
      <c r="AN13">
        <f>((($F13*0.90718474)*1000)*[1]Mining!AH14)/[1]Mining!AH9</f>
        <v>2.8388327755203275</v>
      </c>
      <c r="AO13">
        <f>((($F13*0.90718474)*1000)*[1]Mining!AI14)/[1]Mining!AI9</f>
        <v>0.11204778156996585</v>
      </c>
      <c r="AP13">
        <f>((($F13*0.90718474)*1000)*[1]Mining!AJ14)/[1]Mining!AJ9</f>
        <v>0.13350955673037818</v>
      </c>
      <c r="AQ13">
        <f>((($F13*0.90718474)*1000)*[1]Mining!AK14)/[1]Mining!AK9</f>
        <v>0.13345528455284553</v>
      </c>
      <c r="AR13">
        <f>((($F13*0.90718474)*1000)*[1]Mining!AL14)/[1]Mining!AL9</f>
        <v>9.8588588588588572E-2</v>
      </c>
      <c r="AS13">
        <f>((($F13*0.90718474)*1000)*[1]Mining!AM14)/[1]Mining!AM9</f>
        <v>7.7796208530805683E-2</v>
      </c>
      <c r="AT13">
        <f>((($F13*0.90718474)*1000)*[1]Mining!AN14)/[1]Mining!AN9</f>
        <v>0</v>
      </c>
      <c r="AU13">
        <f>((($F13*0.90718474)*1000)*[1]Mining!AO14)/[1]Mining!AO9</f>
        <v>0</v>
      </c>
      <c r="AV13">
        <f>((($F13*0.90718474)*1000)*[1]Mining!AP14)/[1]Mining!AP9</f>
        <v>0</v>
      </c>
      <c r="AW13">
        <f>((($F13*0.90718474)*1000)*[1]Mining!AQ14)/[1]Mining!AQ9</f>
        <v>0</v>
      </c>
      <c r="AX13">
        <f>((($F13*0.90718474)*1000)*[1]Mining!AR14)/[1]Mining!AR9</f>
        <v>0</v>
      </c>
      <c r="AY13">
        <f>((($F13*0.90718474)*1000)*[1]Mining!AS14)/[1]Mining!AS9</f>
        <v>0</v>
      </c>
      <c r="AZ13">
        <f>((($F13*0.90718474)*1000)*[1]Mining!AT14)/[1]Mining!AT9</f>
        <v>0</v>
      </c>
    </row>
    <row r="14" spans="1:52" x14ac:dyDescent="0.25">
      <c r="A14" t="s">
        <v>40</v>
      </c>
      <c r="B14" t="s">
        <v>17</v>
      </c>
      <c r="C14" t="s">
        <v>37</v>
      </c>
      <c r="D14">
        <v>4</v>
      </c>
      <c r="E14" t="s">
        <v>35</v>
      </c>
      <c r="F14">
        <v>139.32</v>
      </c>
      <c r="H14">
        <f>((($F14*0.90718474)*1000)*[1]Mining!B14)/[1]Mining!B9</f>
        <v>23.431965322303146</v>
      </c>
      <c r="I14">
        <f>((($F14*0.90718474)*1000)*[1]Mining!C14)/[1]Mining!C9</f>
        <v>20.819558619169356</v>
      </c>
      <c r="J14">
        <f>((($F14*0.90718474)*1000)*[1]Mining!D14)/[1]Mining!D9</f>
        <v>20.819558619169356</v>
      </c>
      <c r="K14">
        <f>((($F14*0.90718474)*1000)*[1]Mining!E14)/[1]Mining!E9</f>
        <v>20.273635740099198</v>
      </c>
      <c r="L14">
        <f>((($F14*0.90718474)*1000)*[1]Mining!F14)/[1]Mining!F9</f>
        <v>21.212238890047644</v>
      </c>
      <c r="M14">
        <f>((($F14*0.90718474)*1000)*[1]Mining!G14)/[1]Mining!G9</f>
        <v>10.281416494662697</v>
      </c>
      <c r="N14">
        <f>((($F14*0.90718474)*1000)*[1]Mining!H14)/[1]Mining!H9</f>
        <v>10.207584199101019</v>
      </c>
      <c r="O14">
        <f>((($F14*0.90718474)*1000)*[1]Mining!I14)/[1]Mining!I9</f>
        <v>9.7892431866550087</v>
      </c>
      <c r="P14">
        <f>((($F14*0.90718474)*1000)*[1]Mining!J14)/[1]Mining!J9</f>
        <v>9.7310238490865935</v>
      </c>
      <c r="Q14">
        <f>((($F14*0.90718474)*1000)*[1]Mining!K14)/[1]Mining!K9</f>
        <v>5.7273176963266161</v>
      </c>
      <c r="R14">
        <f>((($F14*0.90718474)*1000)*[1]Mining!L14)/[1]Mining!L9</f>
        <v>5.4465025994101159</v>
      </c>
      <c r="S14">
        <f>((($F14*0.90718474)*1000)*[1]Mining!M14)/[1]Mining!M9</f>
        <v>4.3589536628610874</v>
      </c>
      <c r="T14">
        <f>((($F14*0.90718474)*1000)*[1]Mining!N14)/[1]Mining!N9</f>
        <v>3.9373181144957017</v>
      </c>
      <c r="U14">
        <f>((($F14*0.90718474)*1000)*[1]Mining!O14)/[1]Mining!O9</f>
        <v>4.8964425284745161</v>
      </c>
      <c r="V14">
        <f>((($F14*0.90718474)*1000)*[1]Mining!P14)/[1]Mining!P9</f>
        <v>23.358413546747496</v>
      </c>
      <c r="W14">
        <f>((($F14*0.90718474)*1000)*[1]Mining!Q14)/[1]Mining!Q9</f>
        <v>23.572893133589542</v>
      </c>
      <c r="X14">
        <f>((($F14*0.90718474)*1000)*[1]Mining!R14)/[1]Mining!R9</f>
        <v>25.991225430796032</v>
      </c>
      <c r="Y14">
        <f>((($F14*0.90718474)*1000)*[1]Mining!S14)/[1]Mining!S9</f>
        <v>26.70363777416723</v>
      </c>
      <c r="Z14">
        <f>((($F14*0.90718474)*1000)*[1]Mining!T14)/[1]Mining!T9</f>
        <v>26.904931844228493</v>
      </c>
      <c r="AA14">
        <f>((($F14*0.90718474)*1000)*[1]Mining!U14)/[1]Mining!U9</f>
        <v>26.363870726072243</v>
      </c>
      <c r="AB14">
        <f>((($F14*0.90718474)*1000)*[1]Mining!V14)/[1]Mining!V9</f>
        <v>25.34961899625765</v>
      </c>
      <c r="AC14">
        <f>((($F14*0.90718474)*1000)*[1]Mining!W14)/[1]Mining!W9</f>
        <v>23.477179096510838</v>
      </c>
      <c r="AD14">
        <f>((($F14*0.90718474)*1000)*[1]Mining!X14)/[1]Mining!X9</f>
        <v>16.996606947549822</v>
      </c>
      <c r="AE14">
        <f>((($F14*0.90718474)*1000)*[1]Mining!Y14)/[1]Mining!Y9</f>
        <v>23.97997547273425</v>
      </c>
      <c r="AF14">
        <f>((($F14*0.90718474)*1000)*[1]Mining!Z14)/[1]Mining!Z9</f>
        <v>25.386192605404112</v>
      </c>
      <c r="AG14">
        <f>((($F14*0.90718474)*1000)*[1]Mining!AA14)/[1]Mining!AA9</f>
        <v>14.150583097490186</v>
      </c>
      <c r="AH14">
        <f>((($F14*0.90718474)*1000)*[1]Mining!AB14)/[1]Mining!AB9</f>
        <v>14.147996153596678</v>
      </c>
      <c r="AI14">
        <f>((($F14*0.90718474)*1000)*[1]Mining!AC14)/[1]Mining!AC9</f>
        <v>18.27518776039414</v>
      </c>
      <c r="AJ14">
        <f>((($F14*0.90718474)*1000)*[1]Mining!AD14)/[1]Mining!AD9</f>
        <v>22.534919043001061</v>
      </c>
      <c r="AK14">
        <f>((($F14*0.90718474)*1000)*[1]Mining!AE14)/[1]Mining!AE9</f>
        <v>23.819138457292556</v>
      </c>
      <c r="AL14">
        <f>((($F14*0.90718474)*1000)*[1]Mining!AF14)/[1]Mining!AF9</f>
        <v>24.189358457789083</v>
      </c>
      <c r="AM14">
        <f>((($F14*0.90718474)*1000)*[1]Mining!AG14)/[1]Mining!AG9</f>
        <v>19.798757108904752</v>
      </c>
      <c r="AN14">
        <f>((($F14*0.90718474)*1000)*[1]Mining!AH14)/[1]Mining!AH9</f>
        <v>6.0235483138210792</v>
      </c>
      <c r="AO14">
        <f>((($F14*0.90718474)*1000)*[1]Mining!AI14)/[1]Mining!AI9</f>
        <v>0.23774744027303751</v>
      </c>
      <c r="AP14">
        <f>((($F14*0.90718474)*1000)*[1]Mining!AJ14)/[1]Mining!AJ9</f>
        <v>0.28328588857259046</v>
      </c>
      <c r="AQ14">
        <f>((($F14*0.90718474)*1000)*[1]Mining!AK14)/[1]Mining!AK9</f>
        <v>0.28317073170731705</v>
      </c>
      <c r="AR14">
        <f>((($F14*0.90718474)*1000)*[1]Mining!AL14)/[1]Mining!AL9</f>
        <v>0.20918918918918916</v>
      </c>
      <c r="AS14">
        <f>((($F14*0.90718474)*1000)*[1]Mining!AM14)/[1]Mining!AM9</f>
        <v>0.16507109004739337</v>
      </c>
      <c r="AT14">
        <f>((($F14*0.90718474)*1000)*[1]Mining!AN14)/[1]Mining!AN9</f>
        <v>0</v>
      </c>
      <c r="AU14">
        <f>((($F14*0.90718474)*1000)*[1]Mining!AO14)/[1]Mining!AO9</f>
        <v>0</v>
      </c>
      <c r="AV14">
        <f>((($F14*0.90718474)*1000)*[1]Mining!AP14)/[1]Mining!AP9</f>
        <v>0</v>
      </c>
      <c r="AW14">
        <f>((($F14*0.90718474)*1000)*[1]Mining!AQ14)/[1]Mining!AQ9</f>
        <v>0</v>
      </c>
      <c r="AX14">
        <f>((($F14*0.90718474)*1000)*[1]Mining!AR14)/[1]Mining!AR9</f>
        <v>0</v>
      </c>
      <c r="AY14">
        <f>((($F14*0.90718474)*1000)*[1]Mining!AS14)/[1]Mining!AS9</f>
        <v>0</v>
      </c>
      <c r="AZ14">
        <f>((($F14*0.90718474)*1000)*[1]Mining!AT14)/[1]Mining!AT9</f>
        <v>0</v>
      </c>
    </row>
    <row r="15" spans="1:52" x14ac:dyDescent="0.25">
      <c r="A15" t="s">
        <v>41</v>
      </c>
      <c r="B15" t="s">
        <v>17</v>
      </c>
      <c r="C15" t="s">
        <v>37</v>
      </c>
      <c r="D15">
        <v>4</v>
      </c>
      <c r="E15" t="s">
        <v>35</v>
      </c>
      <c r="F15">
        <v>156.05000000000001</v>
      </c>
      <c r="H15">
        <f>((($F15*0.90718474)*1000)*[1]Mining!B14)/[1]Mining!B9</f>
        <v>26.245752142875443</v>
      </c>
      <c r="I15">
        <f>((($F15*0.90718474)*1000)*[1]Mining!C14)/[1]Mining!C9</f>
        <v>23.319639122318247</v>
      </c>
      <c r="J15">
        <f>((($F15*0.90718474)*1000)*[1]Mining!D14)/[1]Mining!D9</f>
        <v>23.319639122318247</v>
      </c>
      <c r="K15">
        <f>((($F15*0.90718474)*1000)*[1]Mining!E14)/[1]Mining!E9</f>
        <v>22.708160043371237</v>
      </c>
      <c r="L15">
        <f>((($F15*0.90718474)*1000)*[1]Mining!F14)/[1]Mining!F9</f>
        <v>23.75947372087235</v>
      </c>
      <c r="M15">
        <f>((($F15*0.90718474)*1000)*[1]Mining!G14)/[1]Mining!G9</f>
        <v>11.516042520758786</v>
      </c>
      <c r="N15">
        <f>((($F15*0.90718474)*1000)*[1]Mining!H14)/[1]Mining!H9</f>
        <v>11.433344202337887</v>
      </c>
      <c r="O15">
        <f>((($F15*0.90718474)*1000)*[1]Mining!I14)/[1]Mining!I9</f>
        <v>10.964767436674663</v>
      </c>
      <c r="P15">
        <f>((($F15*0.90718474)*1000)*[1]Mining!J14)/[1]Mining!J9</f>
        <v>10.899556931165398</v>
      </c>
      <c r="Q15">
        <f>((($F15*0.90718474)*1000)*[1]Mining!K14)/[1]Mining!K9</f>
        <v>6.4150726852696565</v>
      </c>
      <c r="R15">
        <f>((($F15*0.90718474)*1000)*[1]Mining!L14)/[1]Mining!L9</f>
        <v>6.1005363956212229</v>
      </c>
      <c r="S15">
        <f>((($F15*0.90718474)*1000)*[1]Mining!M14)/[1]Mining!M9</f>
        <v>4.8823910356694862</v>
      </c>
      <c r="T15">
        <f>((($F15*0.90718474)*1000)*[1]Mining!N14)/[1]Mining!N9</f>
        <v>4.4101241154683777</v>
      </c>
      <c r="U15">
        <f>((($F15*0.90718474)*1000)*[1]Mining!O14)/[1]Mining!O9</f>
        <v>5.4844233173158798</v>
      </c>
      <c r="V15">
        <f>((($F15*0.90718474)*1000)*[1]Mining!P14)/[1]Mining!P9</f>
        <v>26.163368030217821</v>
      </c>
      <c r="W15">
        <f>((($F15*0.90718474)*1000)*[1]Mining!Q14)/[1]Mining!Q9</f>
        <v>26.403603025385074</v>
      </c>
      <c r="X15">
        <f>((($F15*0.90718474)*1000)*[1]Mining!R14)/[1]Mining!R9</f>
        <v>29.112336552366646</v>
      </c>
      <c r="Y15">
        <f>((($F15*0.90718474)*1000)*[1]Mining!S14)/[1]Mining!S9</f>
        <v>29.910297693502706</v>
      </c>
      <c r="Z15">
        <f>((($F15*0.90718474)*1000)*[1]Mining!T14)/[1]Mining!T9</f>
        <v>30.135763812028831</v>
      </c>
      <c r="AA15">
        <f>((($F15*0.90718474)*1000)*[1]Mining!U14)/[1]Mining!U9</f>
        <v>29.529730310103169</v>
      </c>
      <c r="AB15">
        <f>((($F15*0.90718474)*1000)*[1]Mining!V14)/[1]Mining!V9</f>
        <v>28.393683924533494</v>
      </c>
      <c r="AC15">
        <f>((($F15*0.90718474)*1000)*[1]Mining!W14)/[1]Mining!W9</f>
        <v>26.296395334557257</v>
      </c>
      <c r="AD15">
        <f>((($F15*0.90718474)*1000)*[1]Mining!X14)/[1]Mining!X9</f>
        <v>19.037614945199184</v>
      </c>
      <c r="AE15">
        <f>((($F15*0.90718474)*1000)*[1]Mining!Y14)/[1]Mining!Y9</f>
        <v>26.859569139536177</v>
      </c>
      <c r="AF15">
        <f>((($F15*0.90718474)*1000)*[1]Mining!Z14)/[1]Mining!Z9</f>
        <v>28.434649411953146</v>
      </c>
      <c r="AG15">
        <f>((($F15*0.90718474)*1000)*[1]Mining!AA14)/[1]Mining!AA9</f>
        <v>15.849831268757852</v>
      </c>
      <c r="AH15">
        <f>((($F15*0.90718474)*1000)*[1]Mining!AB14)/[1]Mining!AB9</f>
        <v>15.846933676204149</v>
      </c>
      <c r="AI15">
        <f>((($F15*0.90718474)*1000)*[1]Mining!AC14)/[1]Mining!AC9</f>
        <v>20.469731912212936</v>
      </c>
      <c r="AJ15">
        <f>((($F15*0.90718474)*1000)*[1]Mining!AD14)/[1]Mining!AD9</f>
        <v>25.240985620587967</v>
      </c>
      <c r="AK15">
        <f>((($F15*0.90718474)*1000)*[1]Mining!AE14)/[1]Mining!AE9</f>
        <v>26.679418290701289</v>
      </c>
      <c r="AL15">
        <f>((($F15*0.90718474)*1000)*[1]Mining!AF14)/[1]Mining!AF9</f>
        <v>27.094095516350755</v>
      </c>
      <c r="AM15">
        <f>((($F15*0.90718474)*1000)*[1]Mining!AG14)/[1]Mining!AG9</f>
        <v>22.176256437299649</v>
      </c>
      <c r="AN15">
        <f>((($F15*0.90718474)*1000)*[1]Mining!AH14)/[1]Mining!AH9</f>
        <v>6.7468756414856417</v>
      </c>
      <c r="AO15">
        <f>((($F15*0.90718474)*1000)*[1]Mining!AI14)/[1]Mining!AI9</f>
        <v>0.26629692832764507</v>
      </c>
      <c r="AP15">
        <f>((($F15*0.90718474)*1000)*[1]Mining!AJ14)/[1]Mining!AJ9</f>
        <v>0.31730378202521353</v>
      </c>
      <c r="AQ15">
        <f>((($F15*0.90718474)*1000)*[1]Mining!AK14)/[1]Mining!AK9</f>
        <v>0.3171747967479675</v>
      </c>
      <c r="AR15">
        <f>((($F15*0.90718474)*1000)*[1]Mining!AL14)/[1]Mining!AL9</f>
        <v>0.23430930930930932</v>
      </c>
      <c r="AS15">
        <f>((($F15*0.90718474)*1000)*[1]Mining!AM14)/[1]Mining!AM9</f>
        <v>0.18489336492890998</v>
      </c>
      <c r="AT15">
        <f>((($F15*0.90718474)*1000)*[1]Mining!AN14)/[1]Mining!AN9</f>
        <v>0</v>
      </c>
      <c r="AU15">
        <f>((($F15*0.90718474)*1000)*[1]Mining!AO14)/[1]Mining!AO9</f>
        <v>0</v>
      </c>
      <c r="AV15">
        <f>((($F15*0.90718474)*1000)*[1]Mining!AP14)/[1]Mining!AP9</f>
        <v>0</v>
      </c>
      <c r="AW15">
        <f>((($F15*0.90718474)*1000)*[1]Mining!AQ14)/[1]Mining!AQ9</f>
        <v>0</v>
      </c>
      <c r="AX15">
        <f>((($F15*0.90718474)*1000)*[1]Mining!AR14)/[1]Mining!AR9</f>
        <v>0</v>
      </c>
      <c r="AY15">
        <f>((($F15*0.90718474)*1000)*[1]Mining!AS14)/[1]Mining!AS9</f>
        <v>0</v>
      </c>
      <c r="AZ15">
        <f>((($F15*0.90718474)*1000)*[1]Mining!AT14)/[1]Mining!AT9</f>
        <v>0</v>
      </c>
    </row>
    <row r="16" spans="1:52" x14ac:dyDescent="0.25">
      <c r="A16" t="s">
        <v>42</v>
      </c>
      <c r="B16" t="s">
        <v>17</v>
      </c>
      <c r="C16" t="s">
        <v>37</v>
      </c>
      <c r="D16">
        <v>4</v>
      </c>
      <c r="E16" t="s">
        <v>35</v>
      </c>
      <c r="F16">
        <v>30.92</v>
      </c>
      <c r="H16">
        <f>((($F16*0.90718474)*1000)*[1]Mining!B14)/[1]Mining!B9</f>
        <v>5.2003758811772416</v>
      </c>
      <c r="I16">
        <f>((($F16*0.90718474)*1000)*[1]Mining!C14)/[1]Mining!C9</f>
        <v>4.6205911032494722</v>
      </c>
      <c r="J16">
        <f>((($F16*0.90718474)*1000)*[1]Mining!D14)/[1]Mining!D9</f>
        <v>4.6205911032494722</v>
      </c>
      <c r="K16">
        <f>((($F16*0.90718474)*1000)*[1]Mining!E14)/[1]Mining!E9</f>
        <v>4.4994316471710256</v>
      </c>
      <c r="L16">
        <f>((($F16*0.90718474)*1000)*[1]Mining!F14)/[1]Mining!F9</f>
        <v>4.707740643699923</v>
      </c>
      <c r="M16">
        <f>((($F16*0.90718474)*1000)*[1]Mining!G14)/[1]Mining!G9</f>
        <v>2.2818073357376591</v>
      </c>
      <c r="N16">
        <f>((($F16*0.90718474)*1000)*[1]Mining!H14)/[1]Mining!H9</f>
        <v>2.2654213568490063</v>
      </c>
      <c r="O16">
        <f>((($F16*0.90718474)*1000)*[1]Mining!I14)/[1]Mining!I9</f>
        <v>2.1725767968085909</v>
      </c>
      <c r="P16">
        <f>((($F16*0.90718474)*1000)*[1]Mining!J14)/[1]Mining!J9</f>
        <v>2.1596558815228075</v>
      </c>
      <c r="Q16">
        <f>((($F16*0.90718474)*1000)*[1]Mining!K14)/[1]Mining!K9</f>
        <v>1.2710929024577879</v>
      </c>
      <c r="R16">
        <f>((($F16*0.90718474)*1000)*[1]Mining!L14)/[1]Mining!L9</f>
        <v>1.208770172076951</v>
      </c>
      <c r="S16">
        <f>((($F16*0.90718474)*1000)*[1]Mining!M14)/[1]Mining!M9</f>
        <v>0.96740487550721244</v>
      </c>
      <c r="T16">
        <f>((($F16*0.90718474)*1000)*[1]Mining!N14)/[1]Mining!N9</f>
        <v>0.87382914226390396</v>
      </c>
      <c r="U16">
        <f>((($F16*0.90718474)*1000)*[1]Mining!O14)/[1]Mining!O9</f>
        <v>1.0866925278526562</v>
      </c>
      <c r="V16">
        <f>((($F16*0.90718474)*1000)*[1]Mining!P14)/[1]Mining!P9</f>
        <v>5.1840521595279405</v>
      </c>
      <c r="W16">
        <f>((($F16*0.90718474)*1000)*[1]Mining!Q14)/[1]Mining!Q9</f>
        <v>5.2316527109574276</v>
      </c>
      <c r="X16">
        <f>((($F16*0.90718474)*1000)*[1]Mining!R14)/[1]Mining!R9</f>
        <v>5.7683655635961344</v>
      </c>
      <c r="Y16">
        <f>((($F16*0.90718474)*1000)*[1]Mining!S14)/[1]Mining!S9</f>
        <v>5.9264748778154672</v>
      </c>
      <c r="Z16">
        <f>((($F16*0.90718474)*1000)*[1]Mining!T14)/[1]Mining!T9</f>
        <v>5.9711491000828678</v>
      </c>
      <c r="AA16">
        <f>((($F16*0.90718474)*1000)*[1]Mining!U14)/[1]Mining!U9</f>
        <v>5.8510686394642111</v>
      </c>
      <c r="AB16">
        <f>((($F16*0.90718474)*1000)*[1]Mining!V14)/[1]Mining!V9</f>
        <v>5.6259705667835673</v>
      </c>
      <c r="AC16">
        <f>((($F16*0.90718474)*1000)*[1]Mining!W14)/[1]Mining!W9</f>
        <v>5.2104104052836293</v>
      </c>
      <c r="AD16">
        <f>((($F16*0.90718474)*1000)*[1]Mining!X14)/[1]Mining!X9</f>
        <v>3.7721438904553586</v>
      </c>
      <c r="AE16">
        <f>((($F16*0.90718474)*1000)*[1]Mining!Y14)/[1]Mining!Y9</f>
        <v>5.3219985760618949</v>
      </c>
      <c r="AF16">
        <f>((($F16*0.90718474)*1000)*[1]Mining!Z14)/[1]Mining!Z9</f>
        <v>5.634087534877227</v>
      </c>
      <c r="AG16">
        <f>((($F16*0.90718474)*1000)*[1]Mining!AA14)/[1]Mining!AA9</f>
        <v>3.1405112645305526</v>
      </c>
      <c r="AH16">
        <f>((($F16*0.90718474)*1000)*[1]Mining!AB14)/[1]Mining!AB9</f>
        <v>3.1399371308441668</v>
      </c>
      <c r="AI16">
        <f>((($F16*0.90718474)*1000)*[1]Mining!AC14)/[1]Mining!AC9</f>
        <v>4.0559058681552322</v>
      </c>
      <c r="AJ16">
        <f>((($F16*0.90718474)*1000)*[1]Mining!AD14)/[1]Mining!AD9</f>
        <v>5.0012898134481256</v>
      </c>
      <c r="AK16">
        <f>((($F16*0.90718474)*1000)*[1]Mining!AE14)/[1]Mining!AE9</f>
        <v>5.2863031947996397</v>
      </c>
      <c r="AL16">
        <f>((($F16*0.90718474)*1000)*[1]Mining!AF14)/[1]Mining!AF9</f>
        <v>5.3684680125957414</v>
      </c>
      <c r="AM16">
        <f>((($F16*0.90718474)*1000)*[1]Mining!AG14)/[1]Mining!AG9</f>
        <v>4.3940394043018598</v>
      </c>
      <c r="AN16">
        <f>((($F16*0.90718474)*1000)*[1]Mining!AH14)/[1]Mining!AH9</f>
        <v>1.336836878146338</v>
      </c>
      <c r="AO16">
        <f>((($F16*0.90718474)*1000)*[1]Mining!AI14)/[1]Mining!AI9</f>
        <v>5.2764505119453922E-2</v>
      </c>
      <c r="AP16">
        <f>((($F16*0.90718474)*1000)*[1]Mining!AJ14)/[1]Mining!AJ9</f>
        <v>6.2871085807238714E-2</v>
      </c>
      <c r="AQ16">
        <f>((($F16*0.90718474)*1000)*[1]Mining!AK14)/[1]Mining!AK9</f>
        <v>6.2845528455284558E-2</v>
      </c>
      <c r="AR16">
        <f>((($F16*0.90718474)*1000)*[1]Mining!AL14)/[1]Mining!AL9</f>
        <v>4.6426426426426429E-2</v>
      </c>
      <c r="AS16">
        <f>((($F16*0.90718474)*1000)*[1]Mining!AM14)/[1]Mining!AM9</f>
        <v>3.6635071090047398E-2</v>
      </c>
      <c r="AT16">
        <f>((($F16*0.90718474)*1000)*[1]Mining!AN14)/[1]Mining!AN9</f>
        <v>0</v>
      </c>
      <c r="AU16">
        <f>((($F16*0.90718474)*1000)*[1]Mining!AO14)/[1]Mining!AO9</f>
        <v>0</v>
      </c>
      <c r="AV16">
        <f>((($F16*0.90718474)*1000)*[1]Mining!AP14)/[1]Mining!AP9</f>
        <v>0</v>
      </c>
      <c r="AW16">
        <f>((($F16*0.90718474)*1000)*[1]Mining!AQ14)/[1]Mining!AQ9</f>
        <v>0</v>
      </c>
      <c r="AX16">
        <f>((($F16*0.90718474)*1000)*[1]Mining!AR14)/[1]Mining!AR9</f>
        <v>0</v>
      </c>
      <c r="AY16">
        <f>((($F16*0.90718474)*1000)*[1]Mining!AS14)/[1]Mining!AS9</f>
        <v>0</v>
      </c>
      <c r="AZ16">
        <f>((($F16*0.90718474)*1000)*[1]Mining!AT14)/[1]Mining!AT9</f>
        <v>0</v>
      </c>
    </row>
    <row r="17" spans="1:54" x14ac:dyDescent="0.25">
      <c r="A17" t="s">
        <v>43</v>
      </c>
      <c r="B17" t="s">
        <v>17</v>
      </c>
      <c r="C17" t="s">
        <v>37</v>
      </c>
      <c r="D17">
        <v>4</v>
      </c>
      <c r="E17" t="s">
        <v>35</v>
      </c>
      <c r="F17">
        <v>25277</v>
      </c>
      <c r="H17">
        <f>((($F17*0.90718474)*1000)*[1]Mining!B14)/[1]Mining!B9</f>
        <v>4251.2904640529468</v>
      </c>
      <c r="I17">
        <f>((($F17*0.90718474)*1000)*[1]Mining!C14)/[1]Mining!C9</f>
        <v>3777.3182832094726</v>
      </c>
      <c r="J17">
        <f>((($F17*0.90718474)*1000)*[1]Mining!D14)/[1]Mining!D9</f>
        <v>3777.3182832094726</v>
      </c>
      <c r="K17">
        <f>((($F17*0.90718474)*1000)*[1]Mining!E14)/[1]Mining!E9</f>
        <v>3678.2708197135189</v>
      </c>
      <c r="L17">
        <f>((($F17*0.90718474)*1000)*[1]Mining!F14)/[1]Mining!F9</f>
        <v>3848.5627506727988</v>
      </c>
      <c r="M17">
        <f>((($F17*0.90718474)*1000)*[1]Mining!G14)/[1]Mining!G9</f>
        <v>1865.3701172522897</v>
      </c>
      <c r="N17">
        <f>((($F17*0.90718474)*1000)*[1]Mining!H14)/[1]Mining!H9</f>
        <v>1851.9746325055733</v>
      </c>
      <c r="O17">
        <f>((($F17*0.90718474)*1000)*[1]Mining!I14)/[1]Mining!I9</f>
        <v>1776.0745049460136</v>
      </c>
      <c r="P17">
        <f>((($F17*0.90718474)*1000)*[1]Mining!J14)/[1]Mining!J9</f>
        <v>1765.5116984880979</v>
      </c>
      <c r="Q17">
        <f>((($F17*0.90718474)*1000)*[1]Mining!K14)/[1]Mining!K9</f>
        <v>1039.1143368507599</v>
      </c>
      <c r="R17">
        <f>((($F17*0.90718474)*1000)*[1]Mining!L14)/[1]Mining!L9</f>
        <v>988.16570632564958</v>
      </c>
      <c r="S17">
        <f>((($F17*0.90718474)*1000)*[1]Mining!M14)/[1]Mining!M9</f>
        <v>790.85035699210232</v>
      </c>
      <c r="T17">
        <f>((($F17*0.90718474)*1000)*[1]Mining!N14)/[1]Mining!N9</f>
        <v>714.35249770390351</v>
      </c>
      <c r="U17">
        <f>((($F17*0.90718474)*1000)*[1]Mining!O14)/[1]Mining!O9</f>
        <v>888.36762699002543</v>
      </c>
      <c r="V17">
        <f>((($F17*0.90718474)*1000)*[1]Mining!P14)/[1]Mining!P9</f>
        <v>4237.9458743980504</v>
      </c>
      <c r="W17">
        <f>((($F17*0.90718474)*1000)*[1]Mining!Q14)/[1]Mining!Q9</f>
        <v>4276.8591712442058</v>
      </c>
      <c r="X17">
        <f>((($F17*0.90718474)*1000)*[1]Mining!R14)/[1]Mining!R9</f>
        <v>4715.6201924650541</v>
      </c>
      <c r="Y17">
        <f>((($F17*0.90718474)*1000)*[1]Mining!S14)/[1]Mining!S9</f>
        <v>4844.8740454897006</v>
      </c>
      <c r="Z17">
        <f>((($F17*0.90718474)*1000)*[1]Mining!T14)/[1]Mining!T9</f>
        <v>4881.3950777100463</v>
      </c>
      <c r="AA17">
        <f>((($F17*0.90718474)*1000)*[1]Mining!U14)/[1]Mining!U9</f>
        <v>4783.2296895128338</v>
      </c>
      <c r="AB17">
        <f>((($F17*0.90718474)*1000)*[1]Mining!V14)/[1]Mining!V9</f>
        <v>4599.2127430979372</v>
      </c>
      <c r="AC17">
        <f>((($F17*0.90718474)*1000)*[1]Mining!W14)/[1]Mining!W9</f>
        <v>4259.4936550567363</v>
      </c>
      <c r="AD17">
        <f>((($F17*0.90718474)*1000)*[1]Mining!X14)/[1]Mining!X9</f>
        <v>3083.7154307580881</v>
      </c>
      <c r="AE17">
        <f>((($F17*0.90718474)*1000)*[1]Mining!Y14)/[1]Mining!Y9</f>
        <v>4350.7166237747897</v>
      </c>
      <c r="AF17">
        <f>((($F17*0.90718474)*1000)*[1]Mining!Z14)/[1]Mining!Z9</f>
        <v>4605.8483382629893</v>
      </c>
      <c r="AG17">
        <f>((($F17*0.90718474)*1000)*[1]Mining!AA14)/[1]Mining!AA9</f>
        <v>2567.3578018608919</v>
      </c>
      <c r="AH17">
        <f>((($F17*0.90718474)*1000)*[1]Mining!AB14)/[1]Mining!AB9</f>
        <v>2566.8884494291074</v>
      </c>
      <c r="AI17">
        <f>((($F17*0.90718474)*1000)*[1]Mining!AC14)/[1]Mining!AC9</f>
        <v>3315.6899297981818</v>
      </c>
      <c r="AJ17">
        <f>((($F17*0.90718474)*1000)*[1]Mining!AD14)/[1]Mining!AD9</f>
        <v>4088.5382475591286</v>
      </c>
      <c r="AK17">
        <f>((($F17*0.90718474)*1000)*[1]Mining!AE14)/[1]Mining!AE9</f>
        <v>4321.535765037208</v>
      </c>
      <c r="AL17">
        <f>((($F17*0.90718474)*1000)*[1]Mining!AF14)/[1]Mining!AF9</f>
        <v>4388.7052378519575</v>
      </c>
      <c r="AM17">
        <f>((($F17*0.90718474)*1000)*[1]Mining!AG14)/[1]Mining!AG9</f>
        <v>3592.1130020225769</v>
      </c>
      <c r="AN17">
        <f>((($F17*0.90718474)*1000)*[1]Mining!AH14)/[1]Mining!AH9</f>
        <v>1092.8598243500965</v>
      </c>
      <c r="AO17">
        <f>((($F17*0.90718474)*1000)*[1]Mining!AI14)/[1]Mining!AI9</f>
        <v>43.13481228668941</v>
      </c>
      <c r="AP17">
        <f>((($F17*0.90718474)*1000)*[1]Mining!AJ14)/[1]Mining!AJ9</f>
        <v>51.396909312728745</v>
      </c>
      <c r="AQ17">
        <f>((($F17*0.90718474)*1000)*[1]Mining!AK14)/[1]Mining!AK9</f>
        <v>51.376016260162601</v>
      </c>
      <c r="AR17">
        <f>((($F17*0.90718474)*1000)*[1]Mining!AL14)/[1]Mining!AL9</f>
        <v>37.953453453453449</v>
      </c>
      <c r="AS17">
        <f>((($F17*0.90718474)*1000)*[1]Mining!AM14)/[1]Mining!AM9</f>
        <v>29.949052132701421</v>
      </c>
      <c r="AT17">
        <f>((($F17*0.90718474)*1000)*[1]Mining!AN14)/[1]Mining!AN9</f>
        <v>0</v>
      </c>
      <c r="AU17">
        <f>((($F17*0.90718474)*1000)*[1]Mining!AO14)/[1]Mining!AO9</f>
        <v>0</v>
      </c>
      <c r="AV17">
        <f>((($F17*0.90718474)*1000)*[1]Mining!AP14)/[1]Mining!AP9</f>
        <v>0</v>
      </c>
      <c r="AW17">
        <f>((($F17*0.90718474)*1000)*[1]Mining!AQ14)/[1]Mining!AQ9</f>
        <v>0</v>
      </c>
      <c r="AX17">
        <f>((($F17*0.90718474)*1000)*[1]Mining!AR14)/[1]Mining!AR9</f>
        <v>0</v>
      </c>
      <c r="AY17">
        <f>((($F17*0.90718474)*1000)*[1]Mining!AS14)/[1]Mining!AS9</f>
        <v>0</v>
      </c>
      <c r="AZ17">
        <f>((($F17*0.90718474)*1000)*[1]Mining!AT14)/[1]Mining!AT9</f>
        <v>0</v>
      </c>
    </row>
    <row r="18" spans="1:54" x14ac:dyDescent="0.25">
      <c r="A18" t="s">
        <v>33</v>
      </c>
      <c r="B18" t="s">
        <v>17</v>
      </c>
      <c r="C18" t="s">
        <v>37</v>
      </c>
      <c r="D18">
        <v>4</v>
      </c>
      <c r="E18" t="s">
        <v>35</v>
      </c>
      <c r="F18">
        <v>7.72</v>
      </c>
      <c r="H18">
        <f>((($F18*0.90718474)*1000)*[1]Mining!B14)/[1]Mining!B9</f>
        <v>1.2984120893495572</v>
      </c>
      <c r="I18">
        <f>((($F18*0.90718474)*1000)*[1]Mining!C14)/[1]Mining!C9</f>
        <v>1.1536534061153274</v>
      </c>
      <c r="J18">
        <f>((($F18*0.90718474)*1000)*[1]Mining!D14)/[1]Mining!D9</f>
        <v>1.1536534061153274</v>
      </c>
      <c r="K18">
        <f>((($F18*0.90718474)*1000)*[1]Mining!E14)/[1]Mining!E9</f>
        <v>1.1234027269133351</v>
      </c>
      <c r="L18">
        <f>((($F18*0.90718474)*1000)*[1]Mining!F14)/[1]Mining!F9</f>
        <v>1.1754126057362033</v>
      </c>
      <c r="M18">
        <f>((($F18*0.90718474)*1000)*[1]Mining!G14)/[1]Mining!G9</f>
        <v>0.56971386260979062</v>
      </c>
      <c r="N18">
        <f>((($F18*0.90718474)*1000)*[1]Mining!H14)/[1]Mining!H9</f>
        <v>0.56562266736333533</v>
      </c>
      <c r="O18">
        <f>((($F18*0.90718474)*1000)*[1]Mining!I14)/[1]Mining!I9</f>
        <v>0.54244155470123934</v>
      </c>
      <c r="P18">
        <f>((($F18*0.90718474)*1000)*[1]Mining!J14)/[1]Mining!J9</f>
        <v>0.5392155047010373</v>
      </c>
      <c r="Q18">
        <f>((($F18*0.90718474)*1000)*[1]Mining!K14)/[1]Mining!K9</f>
        <v>0.31736213476630404</v>
      </c>
      <c r="R18">
        <f>((($F18*0.90718474)*1000)*[1]Mining!L14)/[1]Mining!L9</f>
        <v>0.30180160829346897</v>
      </c>
      <c r="S18">
        <f>((($F18*0.90718474)*1000)*[1]Mining!M14)/[1]Mining!M9</f>
        <v>0.24153834537243465</v>
      </c>
      <c r="T18">
        <f>((($F18*0.90718474)*1000)*[1]Mining!N14)/[1]Mining!N9</f>
        <v>0.21817467588219078</v>
      </c>
      <c r="U18">
        <f>((($F18*0.90718474)*1000)*[1]Mining!O14)/[1]Mining!O9</f>
        <v>0.27132167901107712</v>
      </c>
      <c r="V18">
        <f>((($F18*0.90718474)*1000)*[1]Mining!P14)/[1]Mining!P9</f>
        <v>1.2943364382779978</v>
      </c>
      <c r="W18">
        <f>((($F18*0.90718474)*1000)*[1]Mining!Q14)/[1]Mining!Q9</f>
        <v>1.3062211813904054</v>
      </c>
      <c r="X18">
        <f>((($F18*0.90718474)*1000)*[1]Mining!R14)/[1]Mining!R9</f>
        <v>1.4402258134205095</v>
      </c>
      <c r="Y18">
        <f>((($F18*0.90718474)*1000)*[1]Mining!S14)/[1]Mining!S9</f>
        <v>1.4797020070095539</v>
      </c>
      <c r="Z18">
        <f>((($F18*0.90718474)*1000)*[1]Mining!T14)/[1]Mining!T9</f>
        <v>1.4908561142509618</v>
      </c>
      <c r="AA18">
        <f>((($F18*0.90718474)*1000)*[1]Mining!U14)/[1]Mining!U9</f>
        <v>1.4608748349503138</v>
      </c>
      <c r="AB18">
        <f>((($F18*0.90718474)*1000)*[1]Mining!V14)/[1]Mining!V9</f>
        <v>1.4046731169330251</v>
      </c>
      <c r="AC18">
        <f>((($F18*0.90718474)*1000)*[1]Mining!W14)/[1]Mining!W9</f>
        <v>1.3009174750578789</v>
      </c>
      <c r="AD18">
        <f>((($F18*0.90718474)*1000)*[1]Mining!X14)/[1]Mining!X9</f>
        <v>0.94181600369713359</v>
      </c>
      <c r="AE18">
        <f>((($F18*0.90718474)*1000)*[1]Mining!Y14)/[1]Mining!Y9</f>
        <v>1.3287784284345996</v>
      </c>
      <c r="AF18">
        <f>((($F18*0.90718474)*1000)*[1]Mining!Z14)/[1]Mining!Z9</f>
        <v>1.4066997338050513</v>
      </c>
      <c r="AG18">
        <f>((($F18*0.90718474)*1000)*[1]Mining!AA14)/[1]Mining!AA9</f>
        <v>0.78411212684915488</v>
      </c>
      <c r="AH18">
        <f>((($F18*0.90718474)*1000)*[1]Mining!AB14)/[1]Mining!AB9</f>
        <v>0.78396877911115681</v>
      </c>
      <c r="AI18">
        <f>((($F18*0.90718474)*1000)*[1]Mining!AC14)/[1]Mining!AC9</f>
        <v>1.0126647251668301</v>
      </c>
      <c r="AJ18">
        <f>((($F18*0.90718474)*1000)*[1]Mining!AD14)/[1]Mining!AD9</f>
        <v>1.2487049598906703</v>
      </c>
      <c r="AK18">
        <f>((($F18*0.90718474)*1000)*[1]Mining!AE14)/[1]Mining!AE9</f>
        <v>1.3198661275502337</v>
      </c>
      <c r="AL18">
        <f>((($F18*0.90718474)*1000)*[1]Mining!AF14)/[1]Mining!AF9</f>
        <v>1.3403807586429211</v>
      </c>
      <c r="AM18">
        <f>((($F18*0.90718474)*1000)*[1]Mining!AG14)/[1]Mining!AG9</f>
        <v>1.0970887516562209</v>
      </c>
      <c r="AN18">
        <f>((($F18*0.90718474)*1000)*[1]Mining!AH14)/[1]Mining!AH9</f>
        <v>0.33377686608310891</v>
      </c>
      <c r="AO18">
        <f>((($F18*0.90718474)*1000)*[1]Mining!AI14)/[1]Mining!AI9</f>
        <v>1.3174061433447098E-2</v>
      </c>
      <c r="AP18">
        <f>((($F18*0.90718474)*1000)*[1]Mining!AJ14)/[1]Mining!AJ9</f>
        <v>1.5697437982919886E-2</v>
      </c>
      <c r="AQ18">
        <f>((($F18*0.90718474)*1000)*[1]Mining!AK14)/[1]Mining!AK9</f>
        <v>1.5691056910569105E-2</v>
      </c>
      <c r="AR18">
        <f>((($F18*0.90718474)*1000)*[1]Mining!AL14)/[1]Mining!AL9</f>
        <v>1.1591591591591592E-2</v>
      </c>
      <c r="AS18">
        <f>((($F18*0.90718474)*1000)*[1]Mining!AM14)/[1]Mining!AM9</f>
        <v>9.1469194312796213E-3</v>
      </c>
      <c r="AT18">
        <f>((($F18*0.90718474)*1000)*[1]Mining!AN14)/[1]Mining!AN9</f>
        <v>0</v>
      </c>
      <c r="AU18">
        <f>((($F18*0.90718474)*1000)*[1]Mining!AO14)/[1]Mining!AO9</f>
        <v>0</v>
      </c>
      <c r="AV18">
        <f>((($F18*0.90718474)*1000)*[1]Mining!AP14)/[1]Mining!AP9</f>
        <v>0</v>
      </c>
      <c r="AW18">
        <f>((($F18*0.90718474)*1000)*[1]Mining!AQ14)/[1]Mining!AQ9</f>
        <v>0</v>
      </c>
      <c r="AX18">
        <f>((($F18*0.90718474)*1000)*[1]Mining!AR14)/[1]Mining!AR9</f>
        <v>0</v>
      </c>
      <c r="AY18">
        <f>((($F18*0.90718474)*1000)*[1]Mining!AS14)/[1]Mining!AS9</f>
        <v>0</v>
      </c>
      <c r="AZ18">
        <f>((($F18*0.90718474)*1000)*[1]Mining!AT14)/[1]Mining!AT9</f>
        <v>0</v>
      </c>
    </row>
    <row r="19" spans="1:54" x14ac:dyDescent="0.25">
      <c r="A19" t="s">
        <v>34</v>
      </c>
      <c r="B19" t="s">
        <v>17</v>
      </c>
      <c r="C19" t="s">
        <v>37</v>
      </c>
      <c r="D19">
        <v>4</v>
      </c>
      <c r="E19" t="s">
        <v>35</v>
      </c>
      <c r="F19">
        <v>7.49</v>
      </c>
      <c r="H19">
        <f>((($F19*0.90718474)*1000)*[1]Mining!B14)/[1]Mining!B9</f>
        <v>1.259728827620231</v>
      </c>
      <c r="I19">
        <f>((($F19*0.90718474)*1000)*[1]Mining!C14)/[1]Mining!C9</f>
        <v>1.1192829030833942</v>
      </c>
      <c r="J19">
        <f>((($F19*0.90718474)*1000)*[1]Mining!D14)/[1]Mining!D9</f>
        <v>1.1192829030833942</v>
      </c>
      <c r="K19">
        <f>((($F19*0.90718474)*1000)*[1]Mining!E14)/[1]Mining!E9</f>
        <v>1.0899334746866423</v>
      </c>
      <c r="L19">
        <f>((($F19*0.90718474)*1000)*[1]Mining!F14)/[1]Mining!F9</f>
        <v>1.1403938363943216</v>
      </c>
      <c r="M19">
        <f>((($F19*0.90718474)*1000)*[1]Mining!G14)/[1]Mining!G9</f>
        <v>0.55274052214343683</v>
      </c>
      <c r="N19">
        <f>((($F19*0.90718474)*1000)*[1]Mining!H14)/[1]Mining!H9</f>
        <v>0.54877121483826186</v>
      </c>
      <c r="O19">
        <f>((($F19*0.90718474)*1000)*[1]Mining!I14)/[1]Mining!I9</f>
        <v>0.52628073118034757</v>
      </c>
      <c r="P19">
        <f>((($F19*0.90718474)*1000)*[1]Mining!J14)/[1]Mining!J9</f>
        <v>0.52315079406875253</v>
      </c>
      <c r="Q19">
        <f>((($F19*0.90718474)*1000)*[1]Mining!K14)/[1]Mining!K9</f>
        <v>0.3079070452590178</v>
      </c>
      <c r="R19">
        <f>((($F19*0.90718474)*1000)*[1]Mining!L14)/[1]Mining!L9</f>
        <v>0.2928101096007879</v>
      </c>
      <c r="S19">
        <f>((($F19*0.90718474)*1000)*[1]Mining!M14)/[1]Mining!M9</f>
        <v>0.23434225477196055</v>
      </c>
      <c r="T19">
        <f>((($F19*0.90718474)*1000)*[1]Mining!N14)/[1]Mining!N9</f>
        <v>0.21167465315513068</v>
      </c>
      <c r="U19">
        <f>((($F19*0.90718474)*1000)*[1]Mining!O14)/[1]Mining!O9</f>
        <v>0.26323826111307874</v>
      </c>
      <c r="V19">
        <f>((($F19*0.90718474)*1000)*[1]Mining!P14)/[1]Mining!P9</f>
        <v>1.2557746013862958</v>
      </c>
      <c r="W19">
        <f>((($F19*0.90718474)*1000)*[1]Mining!Q14)/[1]Mining!Q9</f>
        <v>1.2673052653645254</v>
      </c>
      <c r="X19">
        <f>((($F19*0.90718474)*1000)*[1]Mining!R14)/[1]Mining!R9</f>
        <v>1.3973175314144579</v>
      </c>
      <c r="Y19">
        <f>((($F19*0.90718474)*1000)*[1]Mining!S14)/[1]Mining!S9</f>
        <v>1.4356176207903573</v>
      </c>
      <c r="Z19">
        <f>((($F19*0.90718474)*1000)*[1]Mining!T14)/[1]Mining!T9</f>
        <v>1.4464394165465937</v>
      </c>
      <c r="AA19">
        <f>((($F19*0.90718474)*1000)*[1]Mining!U14)/[1]Mining!U9</f>
        <v>1.4173513618883224</v>
      </c>
      <c r="AB19">
        <f>((($F19*0.90718474)*1000)*[1]Mining!V14)/[1]Mining!V9</f>
        <v>1.362824047387093</v>
      </c>
      <c r="AC19">
        <f>((($F19*0.90718474)*1000)*[1]Mining!W14)/[1]Mining!W9</f>
        <v>1.2621595710082272</v>
      </c>
      <c r="AD19">
        <f>((($F19*0.90718474)*1000)*[1]Mining!X14)/[1]Mining!X9</f>
        <v>0.91375671861289243</v>
      </c>
      <c r="AE19">
        <f>((($F19*0.90718474)*1000)*[1]Mining!Y14)/[1]Mining!Y9</f>
        <v>1.2891904700745014</v>
      </c>
      <c r="AF19">
        <f>((($F19*0.90718474)*1000)*[1]Mining!Z14)/[1]Mining!Z9</f>
        <v>1.3647902857771808</v>
      </c>
      <c r="AG19">
        <f>((($F19*0.90718474)*1000)*[1]Mining!AA14)/[1]Mining!AA9</f>
        <v>0.76075127332903747</v>
      </c>
      <c r="AH19">
        <f>((($F19*0.90718474)*1000)*[1]Mining!AB14)/[1]Mining!AB9</f>
        <v>0.76061219631380372</v>
      </c>
      <c r="AI19">
        <f>((($F19*0.90718474)*1000)*[1]Mining!AC14)/[1]Mining!AC9</f>
        <v>0.98249466211134162</v>
      </c>
      <c r="AJ19">
        <f>((($F19*0.90718474)*1000)*[1]Mining!AD14)/[1]Mining!AD9</f>
        <v>1.211502610049368</v>
      </c>
      <c r="AK19">
        <f>((($F19*0.90718474)*1000)*[1]Mining!AE14)/[1]Mining!AE9</f>
        <v>1.2805436911076746</v>
      </c>
      <c r="AL19">
        <f>((($F19*0.90718474)*1000)*[1]Mining!AF14)/[1]Mining!AF9</f>
        <v>1.3004471350045956</v>
      </c>
      <c r="AM19">
        <f>((($F19*0.90718474)*1000)*[1]Mining!AG14)/[1]Mining!AG9</f>
        <v>1.0644034650136134</v>
      </c>
      <c r="AN19">
        <f>((($F19*0.90718474)*1000)*[1]Mining!AH14)/[1]Mining!AH9</f>
        <v>0.32383273665317175</v>
      </c>
      <c r="AO19">
        <f>((($F19*0.90718474)*1000)*[1]Mining!AI14)/[1]Mining!AI9</f>
        <v>1.2781569965870305E-2</v>
      </c>
      <c r="AP19">
        <f>((($F19*0.90718474)*1000)*[1]Mining!AJ14)/[1]Mining!AJ9</f>
        <v>1.5229768198454657E-2</v>
      </c>
      <c r="AQ19">
        <f>((($F19*0.90718474)*1000)*[1]Mining!AK14)/[1]Mining!AK9</f>
        <v>1.5223577235772359E-2</v>
      </c>
      <c r="AR19">
        <f>((($F19*0.90718474)*1000)*[1]Mining!AL14)/[1]Mining!AL9</f>
        <v>1.1246246246246245E-2</v>
      </c>
      <c r="AS19">
        <f>((($F19*0.90718474)*1000)*[1]Mining!AM14)/[1]Mining!AM9</f>
        <v>8.8744075829383894E-3</v>
      </c>
      <c r="AT19">
        <f>((($F19*0.90718474)*1000)*[1]Mining!AN14)/[1]Mining!AN9</f>
        <v>0</v>
      </c>
      <c r="AU19">
        <f>((($F19*0.90718474)*1000)*[1]Mining!AO14)/[1]Mining!AO9</f>
        <v>0</v>
      </c>
      <c r="AV19">
        <f>((($F19*0.90718474)*1000)*[1]Mining!AP14)/[1]Mining!AP9</f>
        <v>0</v>
      </c>
      <c r="AW19">
        <f>((($F19*0.90718474)*1000)*[1]Mining!AQ14)/[1]Mining!AQ9</f>
        <v>0</v>
      </c>
      <c r="AX19">
        <f>((($F19*0.90718474)*1000)*[1]Mining!AR14)/[1]Mining!AR9</f>
        <v>0</v>
      </c>
      <c r="AY19">
        <f>((($F19*0.90718474)*1000)*[1]Mining!AS14)/[1]Mining!AS9</f>
        <v>0</v>
      </c>
      <c r="AZ19">
        <f>((($F19*0.90718474)*1000)*[1]Mining!AT14)/[1]Mining!AT9</f>
        <v>0</v>
      </c>
    </row>
    <row r="20" spans="1:54" x14ac:dyDescent="0.25">
      <c r="A20" t="s">
        <v>44</v>
      </c>
      <c r="B20" t="s">
        <v>17</v>
      </c>
      <c r="C20" t="s">
        <v>37</v>
      </c>
      <c r="D20">
        <v>4</v>
      </c>
      <c r="E20" t="s">
        <v>35</v>
      </c>
      <c r="F20">
        <v>64.87</v>
      </c>
      <c r="H20">
        <f>((($F20*0.90718474)*1000)*[1]Mining!B14)/[1]Mining!B9</f>
        <v>10.910361688614737</v>
      </c>
      <c r="I20">
        <f>((($F20*0.90718474)*1000)*[1]Mining!C14)/[1]Mining!C9</f>
        <v>9.6939762247022401</v>
      </c>
      <c r="J20">
        <f>((($F20*0.90718474)*1000)*[1]Mining!D14)/[1]Mining!D9</f>
        <v>9.6939762247022401</v>
      </c>
      <c r="K20">
        <f>((($F20*0.90718474)*1000)*[1]Mining!E14)/[1]Mining!E9</f>
        <v>9.43978431280674</v>
      </c>
      <c r="L20">
        <f>((($F20*0.90718474)*1000)*[1]Mining!F14)/[1]Mining!F9</f>
        <v>9.8768155095994175</v>
      </c>
      <c r="M20">
        <f>((($F20*0.90718474)*1000)*[1]Mining!G14)/[1]Mining!G9</f>
        <v>4.7872199828364144</v>
      </c>
      <c r="N20">
        <f>((($F20*0.90718474)*1000)*[1]Mining!H14)/[1]Mining!H9</f>
        <v>4.7528422839196329</v>
      </c>
      <c r="O20">
        <f>((($F20*0.90718474)*1000)*[1]Mining!I14)/[1]Mining!I9</f>
        <v>4.5580548773924088</v>
      </c>
      <c r="P20">
        <f>((($F20*0.90718474)*1000)*[1]Mining!J14)/[1]Mining!J9</f>
        <v>4.5309468639839752</v>
      </c>
      <c r="Q20">
        <f>((($F20*0.90718474)*1000)*[1]Mining!K14)/[1]Mining!K9</f>
        <v>2.6667463319028686</v>
      </c>
      <c r="R20">
        <f>((($F20*0.90718474)*1000)*[1]Mining!L14)/[1]Mining!L9</f>
        <v>2.5359935660618307</v>
      </c>
      <c r="S20">
        <f>((($F20*0.90718474)*1000)*[1]Mining!M14)/[1]Mining!M9</f>
        <v>2.0296104228380618</v>
      </c>
      <c r="T20">
        <f>((($F20*0.90718474)*1000)*[1]Mining!N14)/[1]Mining!N9</f>
        <v>1.8332890187147299</v>
      </c>
      <c r="U20">
        <f>((($F20*0.90718474)*1000)*[1]Mining!O14)/[1]Mining!O9</f>
        <v>2.2798753001876393</v>
      </c>
      <c r="V20">
        <f>((($F20*0.90718474)*1000)*[1]Mining!P14)/[1]Mining!P9</f>
        <v>10.876114605063954</v>
      </c>
      <c r="W20">
        <f>((($F20*0.90718474)*1000)*[1]Mining!Q14)/[1]Mining!Q9</f>
        <v>10.975980315647099</v>
      </c>
      <c r="X20">
        <f>((($F20*0.90718474)*1000)*[1]Mining!R14)/[1]Mining!R9</f>
        <v>12.102001103185033</v>
      </c>
      <c r="Y20">
        <f>((($F20*0.90718474)*1000)*[1]Mining!S14)/[1]Mining!S9</f>
        <v>12.43371362625774</v>
      </c>
      <c r="Z20">
        <f>((($F20*0.90718474)*1000)*[1]Mining!T14)/[1]Mining!T9</f>
        <v>12.52743991340154</v>
      </c>
      <c r="AA20">
        <f>((($F20*0.90718474)*1000)*[1]Mining!U14)/[1]Mining!U9</f>
        <v>12.275511728397261</v>
      </c>
      <c r="AB20">
        <f>((($F20*0.90718474)*1000)*[1]Mining!V14)/[1]Mining!V9</f>
        <v>11.803257136715718</v>
      </c>
      <c r="AC20">
        <f>((($F20*0.90718474)*1000)*[1]Mining!W14)/[1]Mining!W9</f>
        <v>10.931414068264846</v>
      </c>
      <c r="AD20">
        <f>((($F20*0.90718474)*1000)*[1]Mining!X14)/[1]Mining!X9</f>
        <v>7.9139383626726749</v>
      </c>
      <c r="AE20">
        <f>((($F20*0.90718474)*1000)*[1]Mining!Y14)/[1]Mining!Y9</f>
        <v>11.165525473128561</v>
      </c>
      <c r="AF20">
        <f>((($F20*0.90718474)*1000)*[1]Mining!Z14)/[1]Mining!Z9</f>
        <v>11.820286493773793</v>
      </c>
      <c r="AG20">
        <f>((($F20*0.90718474)*1000)*[1]Mining!AA14)/[1]Mining!AA9</f>
        <v>6.5887763819565643</v>
      </c>
      <c r="AH20">
        <f>((($F20*0.90718474)*1000)*[1]Mining!AB14)/[1]Mining!AB9</f>
        <v>6.5875718524534648</v>
      </c>
      <c r="AI20">
        <f>((($F20*0.90718474)*1000)*[1]Mining!AC14)/[1]Mining!AC9</f>
        <v>8.5092695235197251</v>
      </c>
      <c r="AJ20">
        <f>((($F20*0.90718474)*1000)*[1]Mining!AD14)/[1]Mining!AD9</f>
        <v>10.492680148718625</v>
      </c>
      <c r="AK20">
        <f>((($F20*0.90718474)*1000)*[1]Mining!AE14)/[1]Mining!AE9</f>
        <v>11.090636747951249</v>
      </c>
      <c r="AL20">
        <f>((($F20*0.90718474)*1000)*[1]Mining!AF14)/[1]Mining!AF9</f>
        <v>11.263018110513768</v>
      </c>
      <c r="AM20">
        <f>((($F20*0.90718474)*1000)*[1]Mining!AG14)/[1]Mining!AG9</f>
        <v>9.2186719326345923</v>
      </c>
      <c r="AN20">
        <f>((($F20*0.90718474)*1000)*[1]Mining!AH14)/[1]Mining!AH9</f>
        <v>2.8046768526957613</v>
      </c>
      <c r="AO20">
        <f>((($F20*0.90718474)*1000)*[1]Mining!AI14)/[1]Mining!AI9</f>
        <v>0.11069965870307166</v>
      </c>
      <c r="AP20">
        <f>((($F20*0.90718474)*1000)*[1]Mining!AJ14)/[1]Mining!AJ9</f>
        <v>0.13190321268808458</v>
      </c>
      <c r="AQ20">
        <f>((($F20*0.90718474)*1000)*[1]Mining!AK14)/[1]Mining!AK9</f>
        <v>0.13184959349593497</v>
      </c>
      <c r="AR20">
        <f>((($F20*0.90718474)*1000)*[1]Mining!AL14)/[1]Mining!AL9</f>
        <v>9.7402402402402402E-2</v>
      </c>
      <c r="AS20">
        <f>((($F20*0.90718474)*1000)*[1]Mining!AM14)/[1]Mining!AM9</f>
        <v>7.686018957345972E-2</v>
      </c>
      <c r="AT20">
        <f>((($F20*0.90718474)*1000)*[1]Mining!AN14)/[1]Mining!AN9</f>
        <v>0</v>
      </c>
      <c r="AU20">
        <f>((($F20*0.90718474)*1000)*[1]Mining!AO14)/[1]Mining!AO9</f>
        <v>0</v>
      </c>
      <c r="AV20">
        <f>((($F20*0.90718474)*1000)*[1]Mining!AP14)/[1]Mining!AP9</f>
        <v>0</v>
      </c>
      <c r="AW20">
        <f>((($F20*0.90718474)*1000)*[1]Mining!AQ14)/[1]Mining!AQ9</f>
        <v>0</v>
      </c>
      <c r="AX20">
        <f>((($F20*0.90718474)*1000)*[1]Mining!AR14)/[1]Mining!AR9</f>
        <v>0</v>
      </c>
      <c r="AY20">
        <f>((($F20*0.90718474)*1000)*[1]Mining!AS14)/[1]Mining!AS9</f>
        <v>0</v>
      </c>
      <c r="AZ20">
        <f>((($F20*0.90718474)*1000)*[1]Mining!AT14)/[1]Mining!AT9</f>
        <v>0</v>
      </c>
    </row>
    <row r="21" spans="1:54" x14ac:dyDescent="0.25">
      <c r="A21" t="s">
        <v>45</v>
      </c>
      <c r="B21" t="s">
        <v>17</v>
      </c>
      <c r="C21" t="s">
        <v>37</v>
      </c>
      <c r="D21">
        <v>4</v>
      </c>
      <c r="E21" t="s">
        <v>35</v>
      </c>
      <c r="F21">
        <v>2.14</v>
      </c>
      <c r="H21">
        <f>((($F21*0.90718474)*1000)*[1]Mining!B14)/[1]Mining!B9</f>
        <v>0.35992252217720888</v>
      </c>
      <c r="I21">
        <f>((($F21*0.90718474)*1000)*[1]Mining!C14)/[1]Mining!C9</f>
        <v>0.31979511516668407</v>
      </c>
      <c r="J21">
        <f>((($F21*0.90718474)*1000)*[1]Mining!D14)/[1]Mining!D9</f>
        <v>0.31979511516668407</v>
      </c>
      <c r="K21">
        <f>((($F21*0.90718474)*1000)*[1]Mining!E14)/[1]Mining!E9</f>
        <v>0.3114095641961836</v>
      </c>
      <c r="L21">
        <f>((($F21*0.90718474)*1000)*[1]Mining!F14)/[1]Mining!F9</f>
        <v>0.32582681039837763</v>
      </c>
      <c r="M21">
        <f>((($F21*0.90718474)*1000)*[1]Mining!G14)/[1]Mining!G9</f>
        <v>0.1579258634695534</v>
      </c>
      <c r="N21">
        <f>((($F21*0.90718474)*1000)*[1]Mining!H14)/[1]Mining!H9</f>
        <v>0.15679177566807484</v>
      </c>
      <c r="O21">
        <f>((($F21*0.90718474)*1000)*[1]Mining!I14)/[1]Mining!I9</f>
        <v>0.15036592319438502</v>
      </c>
      <c r="P21">
        <f>((($F21*0.90718474)*1000)*[1]Mining!J14)/[1]Mining!J9</f>
        <v>0.149471655448215</v>
      </c>
      <c r="Q21">
        <f>((($F21*0.90718474)*1000)*[1]Mining!K14)/[1]Mining!K9</f>
        <v>8.7973441502576522E-2</v>
      </c>
      <c r="R21">
        <f>((($F21*0.90718474)*1000)*[1]Mining!L14)/[1]Mining!L9</f>
        <v>8.3660031314510844E-2</v>
      </c>
      <c r="S21">
        <f>((($F21*0.90718474)*1000)*[1]Mining!M14)/[1]Mining!M9</f>
        <v>6.6954929934845892E-2</v>
      </c>
      <c r="T21">
        <f>((($F21*0.90718474)*1000)*[1]Mining!N14)/[1]Mining!N9</f>
        <v>6.0478472330037343E-2</v>
      </c>
      <c r="U21">
        <f>((($F21*0.90718474)*1000)*[1]Mining!O14)/[1]Mining!O9</f>
        <v>7.5210931746593934E-2</v>
      </c>
      <c r="V21">
        <f>((($F21*0.90718474)*1000)*[1]Mining!P14)/[1]Mining!P9</f>
        <v>0.35879274325322746</v>
      </c>
      <c r="W21">
        <f>((($F21*0.90718474)*1000)*[1]Mining!Q14)/[1]Mining!Q9</f>
        <v>0.36208721867557875</v>
      </c>
      <c r="X21">
        <f>((($F21*0.90718474)*1000)*[1]Mining!R14)/[1]Mining!R9</f>
        <v>0.39923358040413087</v>
      </c>
      <c r="Y21">
        <f>((($F21*0.90718474)*1000)*[1]Mining!S14)/[1]Mining!S9</f>
        <v>0.4101764630829593</v>
      </c>
      <c r="Z21">
        <f>((($F21*0.90718474)*1000)*[1]Mining!T14)/[1]Mining!T9</f>
        <v>0.41326840472759824</v>
      </c>
      <c r="AA21">
        <f>((($F21*0.90718474)*1000)*[1]Mining!U14)/[1]Mining!U9</f>
        <v>0.40495753196809225</v>
      </c>
      <c r="AB21">
        <f>((($F21*0.90718474)*1000)*[1]Mining!V14)/[1]Mining!V9</f>
        <v>0.38937829925345524</v>
      </c>
      <c r="AC21">
        <f>((($F21*0.90718474)*1000)*[1]Mining!W14)/[1]Mining!W9</f>
        <v>0.36061702028806497</v>
      </c>
      <c r="AD21">
        <f>((($F21*0.90718474)*1000)*[1]Mining!X14)/[1]Mining!X9</f>
        <v>0.26107334817511219</v>
      </c>
      <c r="AE21">
        <f>((($F21*0.90718474)*1000)*[1]Mining!Y14)/[1]Mining!Y9</f>
        <v>0.36834013430700052</v>
      </c>
      <c r="AF21">
        <f>((($F21*0.90718474)*1000)*[1]Mining!Z14)/[1]Mining!Z9</f>
        <v>0.3899400816506231</v>
      </c>
      <c r="AG21">
        <f>((($F21*0.90718474)*1000)*[1]Mining!AA14)/[1]Mining!AA9</f>
        <v>0.21735750666543932</v>
      </c>
      <c r="AH21">
        <f>((($F21*0.90718474)*1000)*[1]Mining!AB14)/[1]Mining!AB9</f>
        <v>0.21731777037537253</v>
      </c>
      <c r="AI21">
        <f>((($F21*0.90718474)*1000)*[1]Mining!AC14)/[1]Mining!AC9</f>
        <v>0.28071276060324052</v>
      </c>
      <c r="AJ21">
        <f>((($F21*0.90718474)*1000)*[1]Mining!AD14)/[1]Mining!AD9</f>
        <v>0.34614360287124801</v>
      </c>
      <c r="AK21">
        <f>((($F21*0.90718474)*1000)*[1]Mining!AE14)/[1]Mining!AE9</f>
        <v>0.36586962603076428</v>
      </c>
      <c r="AL21">
        <f>((($F21*0.90718474)*1000)*[1]Mining!AF14)/[1]Mining!AF9</f>
        <v>0.3715563242870274</v>
      </c>
      <c r="AM21">
        <f>((($F21*0.90718474)*1000)*[1]Mining!AG14)/[1]Mining!AG9</f>
        <v>0.30411527571817526</v>
      </c>
      <c r="AN21">
        <f>((($F21*0.90718474)*1000)*[1]Mining!AH14)/[1]Mining!AH9</f>
        <v>9.2523639043763373E-2</v>
      </c>
      <c r="AO21">
        <f>((($F21*0.90718474)*1000)*[1]Mining!AI14)/[1]Mining!AI9</f>
        <v>3.6518771331058024E-3</v>
      </c>
      <c r="AP21">
        <f>((($F21*0.90718474)*1000)*[1]Mining!AJ14)/[1]Mining!AJ9</f>
        <v>4.3513623424156168E-3</v>
      </c>
      <c r="AQ21">
        <f>((($F21*0.90718474)*1000)*[1]Mining!AK14)/[1]Mining!AK9</f>
        <v>4.3495934959349603E-3</v>
      </c>
      <c r="AR21">
        <f>((($F21*0.90718474)*1000)*[1]Mining!AL14)/[1]Mining!AL9</f>
        <v>3.2132132132132135E-3</v>
      </c>
      <c r="AS21">
        <f>((($F21*0.90718474)*1000)*[1]Mining!AM14)/[1]Mining!AM9</f>
        <v>2.5355450236966828E-3</v>
      </c>
      <c r="AT21">
        <f>((($F21*0.90718474)*1000)*[1]Mining!AN14)/[1]Mining!AN9</f>
        <v>0</v>
      </c>
      <c r="AU21">
        <f>((($F21*0.90718474)*1000)*[1]Mining!AO14)/[1]Mining!AO9</f>
        <v>0</v>
      </c>
      <c r="AV21">
        <f>((($F21*0.90718474)*1000)*[1]Mining!AP14)/[1]Mining!AP9</f>
        <v>0</v>
      </c>
      <c r="AW21">
        <f>((($F21*0.90718474)*1000)*[1]Mining!AQ14)/[1]Mining!AQ9</f>
        <v>0</v>
      </c>
      <c r="AX21">
        <f>((($F21*0.90718474)*1000)*[1]Mining!AR14)/[1]Mining!AR9</f>
        <v>0</v>
      </c>
      <c r="AY21">
        <f>((($F21*0.90718474)*1000)*[1]Mining!AS14)/[1]Mining!AS9</f>
        <v>0</v>
      </c>
      <c r="AZ21">
        <f>((($F21*0.90718474)*1000)*[1]Mining!AT14)/[1]Mining!AT9</f>
        <v>0</v>
      </c>
    </row>
    <row r="22" spans="1:54" x14ac:dyDescent="0.25">
      <c r="A22" t="s">
        <v>13</v>
      </c>
      <c r="B22" t="s">
        <v>19</v>
      </c>
    </row>
    <row r="23" spans="1:54" x14ac:dyDescent="0.25">
      <c r="A23" t="s">
        <v>21</v>
      </c>
      <c r="B23" t="s">
        <v>17</v>
      </c>
    </row>
    <row r="24" spans="1:54" x14ac:dyDescent="0.25">
      <c r="A24" t="s">
        <v>22</v>
      </c>
      <c r="B24" t="s">
        <v>61</v>
      </c>
      <c r="D24">
        <v>3</v>
      </c>
      <c r="H24">
        <f>[1]Mining!$B$5*[1]Mining!B6</f>
        <v>3096.0663816631204</v>
      </c>
      <c r="I24">
        <f>[1]Mining!$B$5*[1]Mining!C6</f>
        <v>3023.6437762440996</v>
      </c>
      <c r="J24">
        <f>[1]Mining!$B$5*[1]Mining!D6</f>
        <v>3023.6437762440996</v>
      </c>
      <c r="K24">
        <f>[1]Mining!$B$5*[1]Mining!E6</f>
        <v>2933.1155194703247</v>
      </c>
      <c r="L24">
        <f>[1]Mining!$B$5*[1]Mining!F6</f>
        <v>3114.1720330178755</v>
      </c>
      <c r="M24">
        <f>[1]Mining!$B$5*[1]Mining!G6</f>
        <v>2498.5798869562022</v>
      </c>
      <c r="N24">
        <f>[1]Mining!$B$5*[1]Mining!H6</f>
        <v>2534.7911896657129</v>
      </c>
      <c r="O24">
        <f>[1]Mining!$B$5*[1]Mining!I6</f>
        <v>2335.6290247634065</v>
      </c>
      <c r="P24">
        <f>[1]Mining!$B$5*[1]Mining!J6</f>
        <v>2136.4668598611006</v>
      </c>
      <c r="Q24">
        <f>[1]Mining!$B$5*[1]Mining!K6</f>
        <v>1502.7690624446727</v>
      </c>
      <c r="R24">
        <f>[1]Mining!$B$5*[1]Mining!L6</f>
        <v>1394.135154316142</v>
      </c>
      <c r="S24">
        <f>[1]Mining!$B$5*[1]Mining!M6</f>
        <v>1104.4447326400605</v>
      </c>
      <c r="T24">
        <f>[1]Mining!$B$5*[1]Mining!N6</f>
        <v>1068.2334299305503</v>
      </c>
      <c r="U24">
        <f>[1]Mining!$B$5*[1]Mining!O6</f>
        <v>1321.7125488971217</v>
      </c>
      <c r="V24">
        <f>[1]Mining!$B$5*[1]Mining!P6</f>
        <v>2317.5233734086514</v>
      </c>
      <c r="W24">
        <f>[1]Mining!$B$5*[1]Mining!Q6</f>
        <v>2353.7346761181616</v>
      </c>
      <c r="X24">
        <f>[1]Mining!$B$5*[1]Mining!R6</f>
        <v>2589.1081437299781</v>
      </c>
      <c r="Y24">
        <f>[1]Mining!$B$5*[1]Mining!S6</f>
        <v>2661.530749148998</v>
      </c>
      <c r="Z24">
        <f>[1]Mining!$B$5*[1]Mining!T6</f>
        <v>2661.530749148998</v>
      </c>
      <c r="AA24">
        <f>[1]Mining!$B$5*[1]Mining!U6</f>
        <v>2607.2137950847332</v>
      </c>
      <c r="AB24">
        <f>[1]Mining!$B$5*[1]Mining!V6</f>
        <v>2516.6855383109578</v>
      </c>
      <c r="AC24">
        <f>[1]Mining!$B$5*[1]Mining!W6</f>
        <v>2335.6290247634065</v>
      </c>
      <c r="AD24">
        <f>[1]Mining!$B$5*[1]Mining!X6</f>
        <v>1665.719924637468</v>
      </c>
      <c r="AE24">
        <f>[1]Mining!$B$5*[1]Mining!Y6</f>
        <v>2371.8403274729167</v>
      </c>
      <c r="AF24">
        <f>[1]Mining!$B$5*[1]Mining!Z6</f>
        <v>2534.7911896657129</v>
      </c>
      <c r="AG24">
        <f>[1]Mining!$B$5*[1]Mining!AA6</f>
        <v>1394.135154316142</v>
      </c>
      <c r="AH24">
        <f>[1]Mining!$B$5*[1]Mining!AB6</f>
        <v>1394.135154316142</v>
      </c>
      <c r="AI24">
        <f>[1]Mining!$B$5*[1]Mining!AC6</f>
        <v>1828.670786830264</v>
      </c>
      <c r="AJ24">
        <f>[1]Mining!$B$5*[1]Mining!AD6</f>
        <v>2480.4742356014472</v>
      </c>
      <c r="AK24">
        <f>[1]Mining!$B$5*[1]Mining!AE6</f>
        <v>2643.4250977942434</v>
      </c>
      <c r="AL24">
        <f>[1]Mining!$B$5*[1]Mining!AF6</f>
        <v>2697.7420518585086</v>
      </c>
      <c r="AM24">
        <f>[1]Mining!$B$5*[1]Mining!AG6</f>
        <v>2190.7838139253658</v>
      </c>
      <c r="AN24">
        <f>[1]Mining!$B$5*[1]Mining!AH6</f>
        <v>1158.7616867043257</v>
      </c>
      <c r="AO24">
        <f>[1]Mining!$B$5*[1]Mining!AI6</f>
        <v>325.90172438559165</v>
      </c>
      <c r="AP24">
        <f>[1]Mining!$B$5*[1]Mining!AJ6</f>
        <v>271.58477032132635</v>
      </c>
      <c r="AQ24">
        <f>[1]Mining!$B$5*[1]Mining!AK6</f>
        <v>181.05651354755091</v>
      </c>
      <c r="AR24">
        <f>[1]Mining!$B$5*[1]Mining!AL6</f>
        <v>398.32432980461203</v>
      </c>
      <c r="AS24">
        <f>[1]Mining!$B$5*[1]Mining!AM6</f>
        <v>452.64128386887728</v>
      </c>
      <c r="AT24">
        <f>[1]Mining!$B$5*[1]Mining!AN6</f>
        <v>0</v>
      </c>
      <c r="AU24">
        <f>[1]Mining!$B$5*[1]Mining!AO6</f>
        <v>0</v>
      </c>
      <c r="AV24">
        <f>[1]Mining!$B$5*[1]Mining!AP6</f>
        <v>0</v>
      </c>
      <c r="AW24">
        <f>[1]Mining!$B$5*[1]Mining!AQ6</f>
        <v>0</v>
      </c>
      <c r="AX24">
        <f>[1]Mining!$B$5*[1]Mining!AR6</f>
        <v>0</v>
      </c>
      <c r="AY24">
        <f>[1]Mining!$B$5*[1]Mining!AS6</f>
        <v>0</v>
      </c>
      <c r="AZ24">
        <f>[1]Mining!$B$5*[1]Mining!AT6</f>
        <v>0</v>
      </c>
    </row>
    <row r="25" spans="1:54" x14ac:dyDescent="0.25">
      <c r="A25" t="s">
        <v>23</v>
      </c>
    </row>
    <row r="28" spans="1:54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54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1:54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1:54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1:54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1:54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1:54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1:54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1:54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1:54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0"/>
  <sheetViews>
    <sheetView workbookViewId="0">
      <selection activeCell="E1" sqref="E1"/>
    </sheetView>
  </sheetViews>
  <sheetFormatPr defaultRowHeight="15" x14ac:dyDescent="0.25"/>
  <cols>
    <col min="6" max="6" width="12" bestFit="1" customWidth="1"/>
  </cols>
  <sheetData>
    <row r="1" spans="1:50" x14ac:dyDescent="0.25">
      <c r="A1" t="s">
        <v>9</v>
      </c>
      <c r="B1" t="s">
        <v>31</v>
      </c>
      <c r="F1">
        <v>199762.07974800002</v>
      </c>
      <c r="G1">
        <v>198673.45806</v>
      </c>
      <c r="H1">
        <v>198673.45806</v>
      </c>
      <c r="I1">
        <v>205023.75124000001</v>
      </c>
      <c r="J1">
        <v>192323.16488</v>
      </c>
      <c r="K1">
        <v>199716.72051100002</v>
      </c>
      <c r="L1">
        <v>196677.65163200002</v>
      </c>
      <c r="M1">
        <v>199716.72051100002</v>
      </c>
      <c r="N1">
        <v>204706.236581</v>
      </c>
      <c r="O1">
        <v>355616.41808000003</v>
      </c>
      <c r="P1">
        <v>384646.32975999999</v>
      </c>
      <c r="Q1">
        <v>486341.739114</v>
      </c>
      <c r="R1">
        <v>498135.14073400002</v>
      </c>
      <c r="S1">
        <v>402790.02456000005</v>
      </c>
      <c r="T1">
        <v>297556.59471999999</v>
      </c>
      <c r="U1">
        <v>292113.48628000001</v>
      </c>
      <c r="V1">
        <v>265714.41034599999</v>
      </c>
      <c r="W1">
        <v>258547.65090000001</v>
      </c>
      <c r="X1">
        <v>259454.83564</v>
      </c>
      <c r="Y1">
        <v>264897.94407999999</v>
      </c>
      <c r="Z1">
        <v>274060.50995400001</v>
      </c>
      <c r="AA1">
        <v>294744.32202600001</v>
      </c>
      <c r="AB1">
        <v>416397.79566</v>
      </c>
      <c r="AC1">
        <v>291297.02001400001</v>
      </c>
      <c r="AD1">
        <v>271248.23726000002</v>
      </c>
      <c r="AE1">
        <v>496139.33430600003</v>
      </c>
      <c r="AF1">
        <v>496230.05278000003</v>
      </c>
      <c r="AG1">
        <v>375483.76388600003</v>
      </c>
      <c r="AH1">
        <v>265895.84729400004</v>
      </c>
      <c r="AI1">
        <v>248568.61876000001</v>
      </c>
      <c r="AJ1">
        <v>243216.22879400002</v>
      </c>
      <c r="AK1">
        <v>300278.14894000004</v>
      </c>
      <c r="AL1">
        <v>485253.11742600001</v>
      </c>
      <c r="AM1">
        <v>265805.12882000004</v>
      </c>
      <c r="AN1">
        <v>223076.72756600002</v>
      </c>
      <c r="AO1">
        <v>223167.44604000001</v>
      </c>
      <c r="AP1">
        <v>302092.51842000004</v>
      </c>
      <c r="AQ1">
        <v>382831.96028</v>
      </c>
      <c r="AR1">
        <v>383621.21100380004</v>
      </c>
      <c r="AS1">
        <v>383621.21100380004</v>
      </c>
      <c r="AT1">
        <v>383621.21100380004</v>
      </c>
      <c r="AU1">
        <v>383621.21100380004</v>
      </c>
      <c r="AV1">
        <v>383621.21100380004</v>
      </c>
      <c r="AW1">
        <v>383621.21100380004</v>
      </c>
      <c r="AX1">
        <v>383621.21100380004</v>
      </c>
    </row>
    <row r="2" spans="1:50" x14ac:dyDescent="0.25">
      <c r="A2" s="6" t="s">
        <v>0</v>
      </c>
      <c r="B2" s="6" t="s">
        <v>1</v>
      </c>
      <c r="C2" s="6" t="s">
        <v>16</v>
      </c>
      <c r="D2" s="6" t="s">
        <v>2</v>
      </c>
      <c r="E2" s="6" t="s">
        <v>8</v>
      </c>
      <c r="F2" s="7">
        <v>1</v>
      </c>
      <c r="G2" s="7">
        <v>2</v>
      </c>
      <c r="H2" s="7">
        <v>3</v>
      </c>
      <c r="I2" s="7">
        <v>4</v>
      </c>
      <c r="J2" s="7">
        <v>5</v>
      </c>
      <c r="K2" s="7">
        <v>6</v>
      </c>
      <c r="L2" s="7">
        <v>7</v>
      </c>
      <c r="M2" s="7">
        <v>8</v>
      </c>
      <c r="N2" s="7">
        <v>9</v>
      </c>
      <c r="O2" s="7">
        <v>10</v>
      </c>
      <c r="P2" s="7">
        <v>11</v>
      </c>
      <c r="Q2" s="7">
        <v>12</v>
      </c>
      <c r="R2" s="7">
        <v>13</v>
      </c>
      <c r="S2" s="7">
        <v>14</v>
      </c>
      <c r="T2" s="7">
        <v>15</v>
      </c>
      <c r="U2" s="7">
        <v>16</v>
      </c>
      <c r="V2" s="7">
        <v>17</v>
      </c>
      <c r="W2" s="7">
        <v>18</v>
      </c>
      <c r="X2" s="7">
        <v>19</v>
      </c>
      <c r="Y2" s="7">
        <v>20</v>
      </c>
      <c r="Z2" s="7">
        <v>21</v>
      </c>
      <c r="AA2" s="7">
        <v>22</v>
      </c>
      <c r="AB2" s="7">
        <v>23</v>
      </c>
      <c r="AC2" s="7">
        <v>24</v>
      </c>
      <c r="AD2" s="7">
        <v>25</v>
      </c>
      <c r="AE2" s="7">
        <v>26</v>
      </c>
      <c r="AF2" s="7">
        <v>27</v>
      </c>
      <c r="AG2" s="7">
        <v>28</v>
      </c>
      <c r="AH2" s="7">
        <v>29</v>
      </c>
      <c r="AI2" s="7">
        <v>30</v>
      </c>
      <c r="AJ2" s="7">
        <v>31</v>
      </c>
      <c r="AK2" s="7">
        <v>32</v>
      </c>
      <c r="AL2" s="7">
        <v>33</v>
      </c>
      <c r="AM2" s="7">
        <v>34</v>
      </c>
      <c r="AN2" s="7">
        <v>35</v>
      </c>
      <c r="AO2" s="7">
        <v>36</v>
      </c>
      <c r="AP2" s="7">
        <v>37</v>
      </c>
      <c r="AQ2" s="7">
        <v>38</v>
      </c>
      <c r="AR2" s="7">
        <v>39</v>
      </c>
      <c r="AS2" s="7">
        <v>40</v>
      </c>
      <c r="AT2" s="7">
        <v>41</v>
      </c>
      <c r="AU2" s="7">
        <v>42</v>
      </c>
      <c r="AV2" s="7">
        <v>43</v>
      </c>
      <c r="AW2" s="7">
        <v>44</v>
      </c>
      <c r="AX2" s="7">
        <v>45</v>
      </c>
    </row>
    <row r="3" spans="1:50" x14ac:dyDescent="0.25">
      <c r="A3" s="4" t="s">
        <v>67</v>
      </c>
      <c r="B3" t="s">
        <v>17</v>
      </c>
      <c r="C3" t="s">
        <v>30</v>
      </c>
      <c r="D3">
        <v>3</v>
      </c>
      <c r="E3" t="s">
        <v>64</v>
      </c>
      <c r="F3">
        <f>0.015*F1</f>
        <v>2996.4311962199999</v>
      </c>
      <c r="G3">
        <f t="shared" ref="G3:AX3" si="0">0.015*G1</f>
        <v>2980.1018709</v>
      </c>
      <c r="H3">
        <f t="shared" si="0"/>
        <v>2980.1018709</v>
      </c>
      <c r="I3">
        <f t="shared" si="0"/>
        <v>3075.3562686</v>
      </c>
      <c r="J3">
        <f t="shared" si="0"/>
        <v>2884.8474732</v>
      </c>
      <c r="K3">
        <f t="shared" si="0"/>
        <v>2995.7508076650001</v>
      </c>
      <c r="L3">
        <f t="shared" si="0"/>
        <v>2950.1647744800002</v>
      </c>
      <c r="M3">
        <f t="shared" si="0"/>
        <v>2995.7508076650001</v>
      </c>
      <c r="N3">
        <f t="shared" si="0"/>
        <v>3070.593548715</v>
      </c>
      <c r="O3">
        <f t="shared" si="0"/>
        <v>5334.2462712000006</v>
      </c>
      <c r="P3">
        <f t="shared" si="0"/>
        <v>5769.6949463999999</v>
      </c>
      <c r="Q3">
        <f t="shared" si="0"/>
        <v>7295.12608671</v>
      </c>
      <c r="R3">
        <f t="shared" si="0"/>
        <v>7472.0271110100002</v>
      </c>
      <c r="S3">
        <f t="shared" si="0"/>
        <v>6041.8503684000007</v>
      </c>
      <c r="T3">
        <f t="shared" si="0"/>
        <v>4463.3489208000001</v>
      </c>
      <c r="U3">
        <f t="shared" si="0"/>
        <v>4381.7022942000003</v>
      </c>
      <c r="V3">
        <f t="shared" si="0"/>
        <v>3985.7161551899999</v>
      </c>
      <c r="W3">
        <f t="shared" si="0"/>
        <v>3878.2147635000001</v>
      </c>
      <c r="X3">
        <f t="shared" si="0"/>
        <v>3891.8225345999999</v>
      </c>
      <c r="Y3">
        <f t="shared" si="0"/>
        <v>3973.4691611999997</v>
      </c>
      <c r="Z3">
        <f t="shared" si="0"/>
        <v>4110.9076493100001</v>
      </c>
      <c r="AA3">
        <f t="shared" si="0"/>
        <v>4421.1648303900001</v>
      </c>
      <c r="AB3">
        <f t="shared" si="0"/>
        <v>6245.9669348999996</v>
      </c>
      <c r="AC3">
        <f t="shared" si="0"/>
        <v>4369.4553002100001</v>
      </c>
      <c r="AD3">
        <f t="shared" si="0"/>
        <v>4068.7235589000002</v>
      </c>
      <c r="AE3">
        <f t="shared" si="0"/>
        <v>7442.0900145900005</v>
      </c>
      <c r="AF3">
        <f t="shared" si="0"/>
        <v>7443.4507917000001</v>
      </c>
      <c r="AG3">
        <f t="shared" si="0"/>
        <v>5632.2564582900004</v>
      </c>
      <c r="AH3">
        <f t="shared" si="0"/>
        <v>3988.4377094100005</v>
      </c>
      <c r="AI3">
        <f t="shared" si="0"/>
        <v>3728.5292813999999</v>
      </c>
      <c r="AJ3">
        <f t="shared" si="0"/>
        <v>3648.2434319100003</v>
      </c>
      <c r="AK3">
        <f t="shared" si="0"/>
        <v>4504.1722341000004</v>
      </c>
      <c r="AL3">
        <f t="shared" si="0"/>
        <v>7278.79676139</v>
      </c>
      <c r="AM3">
        <f t="shared" si="0"/>
        <v>3987.0769323000004</v>
      </c>
      <c r="AN3">
        <f t="shared" si="0"/>
        <v>3346.1509134900002</v>
      </c>
      <c r="AO3">
        <f t="shared" si="0"/>
        <v>3347.5116905999998</v>
      </c>
      <c r="AP3">
        <f t="shared" si="0"/>
        <v>4531.3877763</v>
      </c>
      <c r="AQ3">
        <f t="shared" si="0"/>
        <v>5742.4794041999994</v>
      </c>
      <c r="AR3">
        <f t="shared" si="0"/>
        <v>5754.3181650570004</v>
      </c>
      <c r="AS3">
        <f t="shared" si="0"/>
        <v>5754.3181650570004</v>
      </c>
      <c r="AT3">
        <f t="shared" si="0"/>
        <v>5754.3181650570004</v>
      </c>
      <c r="AU3">
        <f t="shared" si="0"/>
        <v>5754.3181650570004</v>
      </c>
      <c r="AV3">
        <f t="shared" si="0"/>
        <v>5754.3181650570004</v>
      </c>
      <c r="AW3">
        <f t="shared" si="0"/>
        <v>5754.3181650570004</v>
      </c>
      <c r="AX3">
        <f t="shared" si="0"/>
        <v>5754.3181650570004</v>
      </c>
    </row>
    <row r="4" spans="1:50" x14ac:dyDescent="0.25">
      <c r="A4" s="4" t="s">
        <v>14</v>
      </c>
      <c r="B4" t="s">
        <v>17</v>
      </c>
      <c r="C4" t="s">
        <v>30</v>
      </c>
      <c r="D4">
        <v>3</v>
      </c>
      <c r="E4" t="s">
        <v>64</v>
      </c>
      <c r="F4">
        <f>(136222.9*1000)/F1</f>
        <v>681.92571969537596</v>
      </c>
      <c r="G4">
        <f>(136222.9*1000)/G1</f>
        <v>685.66229898137806</v>
      </c>
      <c r="H4">
        <f t="shared" ref="H4:AX4" si="1">(136222.9*1000)/H1</f>
        <v>685.66229898137806</v>
      </c>
      <c r="I4">
        <f t="shared" si="1"/>
        <v>664.42497113682214</v>
      </c>
      <c r="J4">
        <f t="shared" si="1"/>
        <v>708.30209187227263</v>
      </c>
      <c r="K4">
        <f t="shared" si="1"/>
        <v>682.08059721517964</v>
      </c>
      <c r="L4">
        <f t="shared" si="1"/>
        <v>692.62012673856907</v>
      </c>
      <c r="M4">
        <f t="shared" si="1"/>
        <v>682.08059721517964</v>
      </c>
      <c r="N4">
        <f t="shared" si="1"/>
        <v>665.45554388177175</v>
      </c>
      <c r="O4">
        <f t="shared" si="1"/>
        <v>383.06133540031067</v>
      </c>
      <c r="P4">
        <f t="shared" si="1"/>
        <v>354.15104593613631</v>
      </c>
      <c r="Q4">
        <f t="shared" si="1"/>
        <v>280.09707792747957</v>
      </c>
      <c r="R4">
        <f t="shared" si="1"/>
        <v>273.46575027667421</v>
      </c>
      <c r="S4">
        <f t="shared" si="1"/>
        <v>338.19829611919323</v>
      </c>
      <c r="T4">
        <f t="shared" si="1"/>
        <v>457.80501060037136</v>
      </c>
      <c r="U4">
        <f t="shared" si="1"/>
        <v>466.33553874820433</v>
      </c>
      <c r="V4">
        <f t="shared" si="1"/>
        <v>512.66658749375836</v>
      </c>
      <c r="W4">
        <f t="shared" si="1"/>
        <v>526.87734553305893</v>
      </c>
      <c r="X4">
        <f t="shared" si="1"/>
        <v>525.03511705217409</v>
      </c>
      <c r="Y4">
        <f t="shared" si="1"/>
        <v>514.24672423603363</v>
      </c>
      <c r="Z4">
        <f t="shared" si="1"/>
        <v>497.05409955948954</v>
      </c>
      <c r="AA4">
        <f t="shared" si="1"/>
        <v>462.17311011671836</v>
      </c>
      <c r="AB4">
        <f t="shared" si="1"/>
        <v>327.14606421987321</v>
      </c>
      <c r="AC4">
        <f t="shared" si="1"/>
        <v>467.64261437845465</v>
      </c>
      <c r="AD4">
        <f t="shared" si="1"/>
        <v>502.20750326729694</v>
      </c>
      <c r="AE4">
        <f t="shared" si="1"/>
        <v>274.56581363489084</v>
      </c>
      <c r="AF4">
        <f t="shared" si="1"/>
        <v>274.5156187877912</v>
      </c>
      <c r="AG4">
        <f t="shared" si="1"/>
        <v>362.7930501979265</v>
      </c>
      <c r="AH4">
        <f t="shared" si="1"/>
        <v>512.31676382436638</v>
      </c>
      <c r="AI4">
        <f t="shared" si="1"/>
        <v>548.02935575518904</v>
      </c>
      <c r="AJ4">
        <f t="shared" si="1"/>
        <v>560.08968100306527</v>
      </c>
      <c r="AK4">
        <f t="shared" si="1"/>
        <v>453.65572047408392</v>
      </c>
      <c r="AL4">
        <f t="shared" si="1"/>
        <v>280.72545050836004</v>
      </c>
      <c r="AM4">
        <f t="shared" si="1"/>
        <v>512.49161596219039</v>
      </c>
      <c r="AN4">
        <f t="shared" si="1"/>
        <v>610.65491450557863</v>
      </c>
      <c r="AO4">
        <f t="shared" si="1"/>
        <v>610.40668080049511</v>
      </c>
      <c r="AP4">
        <f t="shared" si="1"/>
        <v>450.93106149225758</v>
      </c>
      <c r="AQ4">
        <f t="shared" si="1"/>
        <v>355.82948691213699</v>
      </c>
      <c r="AR4">
        <f t="shared" si="1"/>
        <v>355.09741404432043</v>
      </c>
      <c r="AS4">
        <f t="shared" si="1"/>
        <v>355.09741404432043</v>
      </c>
      <c r="AT4">
        <f t="shared" si="1"/>
        <v>355.09741404432043</v>
      </c>
      <c r="AU4">
        <f t="shared" si="1"/>
        <v>355.09741404432043</v>
      </c>
      <c r="AV4">
        <f t="shared" si="1"/>
        <v>355.09741404432043</v>
      </c>
      <c r="AW4">
        <f t="shared" si="1"/>
        <v>355.09741404432043</v>
      </c>
      <c r="AX4">
        <f t="shared" si="1"/>
        <v>355.09741404432043</v>
      </c>
    </row>
    <row r="5" spans="1:50" x14ac:dyDescent="0.25">
      <c r="A5" s="4" t="s">
        <v>68</v>
      </c>
      <c r="B5" t="s">
        <v>76</v>
      </c>
      <c r="C5" t="s">
        <v>30</v>
      </c>
      <c r="D5">
        <v>3</v>
      </c>
      <c r="E5" t="s">
        <v>64</v>
      </c>
      <c r="F5">
        <v>0.2</v>
      </c>
      <c r="G5">
        <v>0.2</v>
      </c>
      <c r="H5">
        <v>0.2</v>
      </c>
      <c r="I5">
        <v>0.2</v>
      </c>
      <c r="J5">
        <v>0.2</v>
      </c>
      <c r="K5">
        <v>0.2</v>
      </c>
      <c r="L5">
        <v>0.2</v>
      </c>
      <c r="M5">
        <v>0.2</v>
      </c>
      <c r="N5">
        <v>0.2</v>
      </c>
      <c r="O5">
        <v>0.42857142857142855</v>
      </c>
      <c r="P5">
        <v>0.42857142857142855</v>
      </c>
      <c r="Q5">
        <v>0.42857142857142855</v>
      </c>
      <c r="R5">
        <v>0.42857142857142855</v>
      </c>
      <c r="S5">
        <v>0.42857142857142855</v>
      </c>
      <c r="T5">
        <v>0.42857142857142855</v>
      </c>
      <c r="U5">
        <v>0.42857142857142855</v>
      </c>
      <c r="V5">
        <v>0.42857142857142855</v>
      </c>
      <c r="W5">
        <v>0.42857142857142855</v>
      </c>
      <c r="X5">
        <v>0.42857142857142855</v>
      </c>
      <c r="Y5">
        <v>0.42857142857142855</v>
      </c>
      <c r="Z5">
        <v>0.42857142857142855</v>
      </c>
      <c r="AA5">
        <v>0.42857142857142855</v>
      </c>
      <c r="AB5">
        <v>0.42857142857142855</v>
      </c>
      <c r="AC5">
        <v>0.42857142857142855</v>
      </c>
      <c r="AD5">
        <v>0.42857142857142855</v>
      </c>
      <c r="AE5">
        <v>0.42857142857142855</v>
      </c>
      <c r="AF5">
        <v>0.42857142857142855</v>
      </c>
      <c r="AG5">
        <v>0.42857142857142855</v>
      </c>
      <c r="AH5">
        <v>0.42857142857142855</v>
      </c>
      <c r="AI5">
        <v>0.42857142857142855</v>
      </c>
      <c r="AJ5">
        <v>0.42857142857142855</v>
      </c>
      <c r="AK5">
        <v>0.42857142857142855</v>
      </c>
      <c r="AL5">
        <v>0.42857142857142855</v>
      </c>
      <c r="AM5">
        <v>0.42857142857142855</v>
      </c>
      <c r="AN5">
        <v>0.42857142857142855</v>
      </c>
      <c r="AO5">
        <v>0.42857142857142855</v>
      </c>
      <c r="AP5">
        <v>0.42857142857142855</v>
      </c>
      <c r="AQ5">
        <v>0.42857142857142855</v>
      </c>
      <c r="AR5">
        <v>0.42857142857142855</v>
      </c>
      <c r="AS5">
        <v>0.42857142857142855</v>
      </c>
      <c r="AT5">
        <v>0.42857142857142855</v>
      </c>
      <c r="AU5">
        <v>0.42857142857142855</v>
      </c>
      <c r="AV5">
        <v>0.42857142857142855</v>
      </c>
      <c r="AW5">
        <v>0.42857142857142855</v>
      </c>
      <c r="AX5">
        <v>0.42857142857142855</v>
      </c>
    </row>
    <row r="6" spans="1:50" x14ac:dyDescent="0.25">
      <c r="A6" s="4" t="s">
        <v>11</v>
      </c>
      <c r="B6" t="s">
        <v>17</v>
      </c>
      <c r="C6" t="s">
        <v>30</v>
      </c>
      <c r="D6">
        <v>3</v>
      </c>
      <c r="E6" t="s">
        <v>64</v>
      </c>
      <c r="F6">
        <f>0.012*Hydrometallurgy!F17</f>
        <v>116.43897574848002</v>
      </c>
      <c r="G6">
        <f>0.012*Hydrometallurgy!G17</f>
        <v>106.43454243575999</v>
      </c>
      <c r="H6">
        <f>0.012*Hydrometallurgy!H17</f>
        <v>102.10182811752001</v>
      </c>
      <c r="I6">
        <f>0.012*Hydrometallurgy!I17</f>
        <v>99.968129609040005</v>
      </c>
      <c r="J6">
        <f>0.012*Hydrometallurgy!J17</f>
        <v>101.35067915280001</v>
      </c>
      <c r="K6">
        <f>0.012*Hydrometallurgy!K17</f>
        <v>82.027644190800004</v>
      </c>
      <c r="L6">
        <f>0.012*Hydrometallurgy!L17</f>
        <v>76.813146305280014</v>
      </c>
      <c r="M6">
        <f>0.012*Hydrometallurgy!M17</f>
        <v>74.864513483760007</v>
      </c>
      <c r="N6">
        <f>0.012*Hydrometallurgy!N17</f>
        <v>75.006034303200011</v>
      </c>
      <c r="O6">
        <f>0.012*Hydrometallurgy!O17</f>
        <v>103.37551549248001</v>
      </c>
      <c r="P6">
        <f>0.012*Hydrometallurgy!P17</f>
        <v>105.79225563983999</v>
      </c>
      <c r="Q6">
        <f>0.012*Hydrometallurgy!Q17</f>
        <v>115.62250948248001</v>
      </c>
      <c r="R6">
        <f>0.012*Hydrometallurgy!R17</f>
        <v>105.18262749456001</v>
      </c>
      <c r="S6">
        <f>0.012*Hydrometallurgy!S17</f>
        <v>92.76145403448001</v>
      </c>
      <c r="T6">
        <f>0.012*Hydrometallurgy!T17</f>
        <v>87.448980197040001</v>
      </c>
      <c r="U6">
        <f>0.012*Hydrometallurgy!U17</f>
        <v>83.029176143760012</v>
      </c>
      <c r="V6">
        <f>0.012*Hydrometallurgy!V17</f>
        <v>90.126989549520005</v>
      </c>
      <c r="W6">
        <f>0.012*Hydrometallurgy!W17</f>
        <v>88.483170800639996</v>
      </c>
      <c r="X6">
        <f>0.012*Hydrometallurgy!X17</f>
        <v>85.554778459920016</v>
      </c>
      <c r="Y6">
        <f>0.012*Hydrometallurgy!Y17</f>
        <v>81.298267659840008</v>
      </c>
      <c r="Z6">
        <f>0.012*Hydrometallurgy!Z17</f>
        <v>79.197227802</v>
      </c>
      <c r="AA6">
        <f>0.012*Hydrometallurgy!AA17</f>
        <v>76.018452473040014</v>
      </c>
      <c r="AB6">
        <f>0.012*Hydrometallurgy!AB17</f>
        <v>76.834918739040006</v>
      </c>
      <c r="AC6">
        <f>0.012*Hydrometallurgy!AC17</f>
        <v>77.673157438800004</v>
      </c>
      <c r="AD6">
        <f>0.012*Hydrometallurgy!AD17</f>
        <v>79.033934548800005</v>
      </c>
      <c r="AE6">
        <f>0.012*Hydrometallurgy!AE17</f>
        <v>80.492687610720012</v>
      </c>
      <c r="AF6">
        <f>0.012*Hydrometallurgy!AF17</f>
        <v>78.282785584080003</v>
      </c>
      <c r="AG6">
        <f>0.012*Hydrometallurgy!AG17</f>
        <v>78.391647752880004</v>
      </c>
      <c r="AH6">
        <f>0.012*Hydrometallurgy!AH17</f>
        <v>81.298267659840008</v>
      </c>
      <c r="AI6">
        <f>0.012*Hydrometallurgy!AI17</f>
        <v>79.621790260319997</v>
      </c>
      <c r="AJ6">
        <f>0.012*Hydrometallurgy!AJ17</f>
        <v>79.382293488960002</v>
      </c>
      <c r="AK6">
        <f>0.012*Hydrometallurgy!AK17</f>
        <v>79.033934548800005</v>
      </c>
      <c r="AL6">
        <f>0.012*Hydrometallurgy!AL17</f>
        <v>80.753956815840013</v>
      </c>
      <c r="AM6">
        <f>0.012*Hydrometallurgy!AM17</f>
        <v>76.061997340559998</v>
      </c>
      <c r="AN6">
        <f>0.012*Hydrometallurgy!AN17</f>
        <v>72.273593866320013</v>
      </c>
      <c r="AO6">
        <f>0.012*Hydrometallurgy!AO17</f>
        <v>70.139895357840004</v>
      </c>
      <c r="AP6">
        <f>0.012*Hydrometallurgy!AP17</f>
        <v>73.275125819280007</v>
      </c>
      <c r="AQ6">
        <f>0.012*Hydrometallurgy!AQ17</f>
        <v>74.537926977360002</v>
      </c>
      <c r="AR6">
        <f>0.012*Hydrometallurgy!AR17</f>
        <v>61.365604552560001</v>
      </c>
      <c r="AS6">
        <f>0.012*Hydrometallurgy!AS17</f>
        <v>61.365604552560001</v>
      </c>
      <c r="AT6">
        <f>0.012*Hydrometallurgy!AT17</f>
        <v>61.365604552560001</v>
      </c>
      <c r="AU6">
        <f>0.012*Hydrometallurgy!AU17</f>
        <v>61.365604552560001</v>
      </c>
      <c r="AV6">
        <f>0.012*Hydrometallurgy!AV17</f>
        <v>61.365604552560001</v>
      </c>
      <c r="AW6">
        <f>0.012*Hydrometallurgy!AW17</f>
        <v>61.365604552560001</v>
      </c>
      <c r="AX6">
        <f>0.012*Hydrometallurgy!AX17</f>
        <v>61.365604552560001</v>
      </c>
    </row>
    <row r="7" spans="1:50" x14ac:dyDescent="0.25">
      <c r="A7" s="4" t="s">
        <v>6</v>
      </c>
      <c r="B7" t="s">
        <v>65</v>
      </c>
      <c r="C7" t="s">
        <v>30</v>
      </c>
      <c r="D7">
        <v>4</v>
      </c>
      <c r="E7" t="s">
        <v>64</v>
      </c>
      <c r="F7">
        <f>0.00023*Hydrometallurgy!F17</f>
        <v>2.2317470351792004</v>
      </c>
      <c r="G7">
        <f>0.00023*Hydrometallurgy!G17</f>
        <v>2.0399953966853999</v>
      </c>
      <c r="H7">
        <f>0.00023*Hydrometallurgy!H17</f>
        <v>1.9569517055858003</v>
      </c>
      <c r="I7">
        <f>0.00023*Hydrometallurgy!I17</f>
        <v>1.9160558175066003</v>
      </c>
      <c r="J7">
        <f>0.00023*Hydrometallurgy!J17</f>
        <v>1.942554683762</v>
      </c>
      <c r="K7">
        <f>0.00023*Hydrometallurgy!K17</f>
        <v>1.5721965136570002</v>
      </c>
      <c r="L7">
        <f>0.00023*Hydrometallurgy!L17</f>
        <v>1.4722519708512001</v>
      </c>
      <c r="M7">
        <f>0.00023*Hydrometallurgy!M17</f>
        <v>1.4349031751054</v>
      </c>
      <c r="N7">
        <f>0.00023*Hydrometallurgy!N17</f>
        <v>1.4376156574780001</v>
      </c>
      <c r="O7">
        <f>0.00023*Hydrometallurgy!O17</f>
        <v>1.9813640469392</v>
      </c>
      <c r="P7">
        <f>0.00023*Hydrometallurgy!P17</f>
        <v>2.0276848997635999</v>
      </c>
      <c r="Q7">
        <f>0.00023*Hydrometallurgy!Q17</f>
        <v>2.2160980984142</v>
      </c>
      <c r="R7">
        <f>0.00023*Hydrometallurgy!R17</f>
        <v>2.0160003603124004</v>
      </c>
      <c r="S7">
        <f>0.00023*Hydrometallurgy!S17</f>
        <v>1.7779278689942002</v>
      </c>
      <c r="T7">
        <f>0.00023*Hydrometallurgy!T17</f>
        <v>1.6761054537766</v>
      </c>
      <c r="U7">
        <f>0.00023*Hydrometallurgy!U17</f>
        <v>1.5913925427554001</v>
      </c>
      <c r="V7">
        <f>0.00023*Hydrometallurgy!V17</f>
        <v>1.7274339663658</v>
      </c>
      <c r="W7">
        <f>0.00023*Hydrometallurgy!W17</f>
        <v>1.6959274403456002</v>
      </c>
      <c r="X7">
        <f>0.00023*Hydrometallurgy!X17</f>
        <v>1.6397999204818001</v>
      </c>
      <c r="Y7">
        <f>0.00023*Hydrometallurgy!Y17</f>
        <v>1.5582167968136</v>
      </c>
      <c r="Z7">
        <f>0.00023*Hydrometallurgy!Z17</f>
        <v>1.517946866205</v>
      </c>
      <c r="AA7">
        <f>0.00023*Hydrometallurgy!AA17</f>
        <v>1.4570203390666001</v>
      </c>
      <c r="AB7">
        <f>0.00023*Hydrometallurgy!AB17</f>
        <v>1.4726692758316002</v>
      </c>
      <c r="AC7">
        <f>0.00023*Hydrometallurgy!AC17</f>
        <v>1.4887355175770003</v>
      </c>
      <c r="AD7">
        <f>0.00023*Hydrometallurgy!AD17</f>
        <v>1.5148170788520001</v>
      </c>
      <c r="AE7">
        <f>0.00023*Hydrometallurgy!AE17</f>
        <v>1.5427765125388002</v>
      </c>
      <c r="AF7">
        <f>0.00023*Hydrometallurgy!AF17</f>
        <v>1.5004200570282002</v>
      </c>
      <c r="AG7">
        <f>0.00023*Hydrometallurgy!AG17</f>
        <v>1.5025065819302001</v>
      </c>
      <c r="AH7">
        <f>0.00023*Hydrometallurgy!AH17</f>
        <v>1.5582167968136</v>
      </c>
      <c r="AI7">
        <f>0.00023*Hydrometallurgy!AI17</f>
        <v>1.5260843133228001</v>
      </c>
      <c r="AJ7">
        <f>0.00023*Hydrometallurgy!AJ17</f>
        <v>1.5214939585384</v>
      </c>
      <c r="AK7">
        <f>0.00023*Hydrometallurgy!AK17</f>
        <v>1.5148170788520001</v>
      </c>
      <c r="AL7">
        <f>0.00023*Hydrometallurgy!AL17</f>
        <v>1.5477841723036001</v>
      </c>
      <c r="AM7">
        <f>0.00023*Hydrometallurgy!AM17</f>
        <v>1.4578549490274</v>
      </c>
      <c r="AN7">
        <f>0.00023*Hydrometallurgy!AN17</f>
        <v>1.3852438824378002</v>
      </c>
      <c r="AO7">
        <f>0.00023*Hydrometallurgy!AO17</f>
        <v>1.3443479943586001</v>
      </c>
      <c r="AP7">
        <f>0.00023*Hydrometallurgy!AP17</f>
        <v>1.4044399115362001</v>
      </c>
      <c r="AQ7">
        <f>0.00023*Hydrometallurgy!AQ17</f>
        <v>1.4286436003994001</v>
      </c>
      <c r="AR7">
        <f>0.00023*Hydrometallurgy!AR17</f>
        <v>1.1761740872574</v>
      </c>
      <c r="AS7">
        <f>0.00023*Hydrometallurgy!AS17</f>
        <v>1.1761740872574</v>
      </c>
      <c r="AT7">
        <f>0.00023*Hydrometallurgy!AT17</f>
        <v>1.1761740872574</v>
      </c>
      <c r="AU7">
        <f>0.00023*Hydrometallurgy!AU17</f>
        <v>1.1761740872574</v>
      </c>
      <c r="AV7">
        <f>0.00023*Hydrometallurgy!AV17</f>
        <v>1.1761740872574</v>
      </c>
      <c r="AW7">
        <f>0.00023*Hydrometallurgy!AW17</f>
        <v>1.1761740872574</v>
      </c>
      <c r="AX7">
        <f>0.00023*Hydrometallurgy!AX17</f>
        <v>1.1761740872574</v>
      </c>
    </row>
    <row r="8" spans="1:50" x14ac:dyDescent="0.25">
      <c r="A8" t="s">
        <v>63</v>
      </c>
      <c r="B8" t="s">
        <v>29</v>
      </c>
      <c r="C8" t="s">
        <v>30</v>
      </c>
      <c r="D8">
        <v>3</v>
      </c>
      <c r="E8" t="s">
        <v>94</v>
      </c>
      <c r="F8">
        <f>0.06*F1</f>
        <v>11985.72478488</v>
      </c>
      <c r="G8">
        <f t="shared" ref="G8:AX8" si="2">0.06*G1</f>
        <v>11920.4074836</v>
      </c>
      <c r="H8">
        <f t="shared" si="2"/>
        <v>11920.4074836</v>
      </c>
      <c r="I8">
        <f t="shared" si="2"/>
        <v>12301.4250744</v>
      </c>
      <c r="J8">
        <f t="shared" si="2"/>
        <v>11539.3898928</v>
      </c>
      <c r="K8">
        <f t="shared" si="2"/>
        <v>11983.003230660001</v>
      </c>
      <c r="L8">
        <f t="shared" si="2"/>
        <v>11800.659097920001</v>
      </c>
      <c r="M8">
        <f t="shared" si="2"/>
        <v>11983.003230660001</v>
      </c>
      <c r="N8">
        <f t="shared" si="2"/>
        <v>12282.37419486</v>
      </c>
      <c r="O8">
        <f t="shared" si="2"/>
        <v>21336.985084800002</v>
      </c>
      <c r="P8">
        <f t="shared" si="2"/>
        <v>23078.7797856</v>
      </c>
      <c r="Q8">
        <f t="shared" si="2"/>
        <v>29180.50434684</v>
      </c>
      <c r="R8">
        <f t="shared" si="2"/>
        <v>29888.108444040001</v>
      </c>
      <c r="S8">
        <f t="shared" si="2"/>
        <v>24167.401473600003</v>
      </c>
      <c r="T8">
        <f t="shared" si="2"/>
        <v>17853.3956832</v>
      </c>
      <c r="U8">
        <f t="shared" si="2"/>
        <v>17526.809176800001</v>
      </c>
      <c r="V8">
        <f t="shared" si="2"/>
        <v>15942.86462076</v>
      </c>
      <c r="W8">
        <f t="shared" si="2"/>
        <v>15512.859054</v>
      </c>
      <c r="X8">
        <f t="shared" si="2"/>
        <v>15567.2901384</v>
      </c>
      <c r="Y8">
        <f t="shared" si="2"/>
        <v>15893.876644799999</v>
      </c>
      <c r="Z8">
        <f t="shared" si="2"/>
        <v>16443.63059724</v>
      </c>
      <c r="AA8">
        <f t="shared" si="2"/>
        <v>17684.659321560001</v>
      </c>
      <c r="AB8">
        <f t="shared" si="2"/>
        <v>24983.867739599998</v>
      </c>
      <c r="AC8">
        <f t="shared" si="2"/>
        <v>17477.821200840001</v>
      </c>
      <c r="AD8">
        <f t="shared" si="2"/>
        <v>16274.894235600001</v>
      </c>
      <c r="AE8">
        <f t="shared" si="2"/>
        <v>29768.360058360002</v>
      </c>
      <c r="AF8">
        <f t="shared" si="2"/>
        <v>29773.8031668</v>
      </c>
      <c r="AG8">
        <f t="shared" si="2"/>
        <v>22529.025833160002</v>
      </c>
      <c r="AH8">
        <f t="shared" si="2"/>
        <v>15953.750837640002</v>
      </c>
      <c r="AI8">
        <f t="shared" si="2"/>
        <v>14914.1171256</v>
      </c>
      <c r="AJ8">
        <f t="shared" si="2"/>
        <v>14592.973727640001</v>
      </c>
      <c r="AK8">
        <f t="shared" si="2"/>
        <v>18016.688936400002</v>
      </c>
      <c r="AL8">
        <f t="shared" si="2"/>
        <v>29115.18704556</v>
      </c>
      <c r="AM8">
        <f t="shared" si="2"/>
        <v>15948.307729200002</v>
      </c>
      <c r="AN8">
        <f t="shared" si="2"/>
        <v>13384.603653960001</v>
      </c>
      <c r="AO8">
        <f t="shared" si="2"/>
        <v>13390.046762399999</v>
      </c>
      <c r="AP8">
        <f t="shared" si="2"/>
        <v>18125.5511052</v>
      </c>
      <c r="AQ8">
        <f t="shared" si="2"/>
        <v>22969.917616799998</v>
      </c>
      <c r="AR8">
        <f t="shared" si="2"/>
        <v>23017.272660228002</v>
      </c>
      <c r="AS8">
        <f t="shared" si="2"/>
        <v>23017.272660228002</v>
      </c>
      <c r="AT8">
        <f t="shared" si="2"/>
        <v>23017.272660228002</v>
      </c>
      <c r="AU8">
        <f t="shared" si="2"/>
        <v>23017.272660228002</v>
      </c>
      <c r="AV8">
        <f t="shared" si="2"/>
        <v>23017.272660228002</v>
      </c>
      <c r="AW8">
        <f t="shared" si="2"/>
        <v>23017.272660228002</v>
      </c>
      <c r="AX8">
        <f t="shared" si="2"/>
        <v>23017.272660228002</v>
      </c>
    </row>
    <row r="9" spans="1:50" x14ac:dyDescent="0.25">
      <c r="A9" t="s">
        <v>69</v>
      </c>
      <c r="B9" t="s">
        <v>29</v>
      </c>
      <c r="C9" t="s">
        <v>30</v>
      </c>
      <c r="D9">
        <v>3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f>O8*1.16</f>
        <v>24750.902698368001</v>
      </c>
      <c r="P9">
        <f t="shared" ref="P9:AX9" si="3">P8*1.16</f>
        <v>26771.384551295996</v>
      </c>
      <c r="Q9">
        <f t="shared" si="3"/>
        <v>33849.385042334397</v>
      </c>
      <c r="R9">
        <f t="shared" si="3"/>
        <v>34670.205795086396</v>
      </c>
      <c r="S9">
        <f t="shared" si="3"/>
        <v>28034.185709376001</v>
      </c>
      <c r="T9">
        <f t="shared" si="3"/>
        <v>20709.938992511998</v>
      </c>
      <c r="U9">
        <f t="shared" si="3"/>
        <v>20331.098645088001</v>
      </c>
      <c r="V9">
        <f t="shared" si="3"/>
        <v>18493.722960081599</v>
      </c>
      <c r="W9">
        <f t="shared" si="3"/>
        <v>17994.916502640001</v>
      </c>
      <c r="X9">
        <f t="shared" si="3"/>
        <v>18058.056560543999</v>
      </c>
      <c r="Y9">
        <f t="shared" si="3"/>
        <v>18436.896907967996</v>
      </c>
      <c r="Z9">
        <f t="shared" si="3"/>
        <v>19074.611492798398</v>
      </c>
      <c r="AA9">
        <f t="shared" si="3"/>
        <v>20514.204813009601</v>
      </c>
      <c r="AB9">
        <f t="shared" si="3"/>
        <v>28981.286577935996</v>
      </c>
      <c r="AC9">
        <f t="shared" si="3"/>
        <v>20274.272592974397</v>
      </c>
      <c r="AD9">
        <f t="shared" si="3"/>
        <v>18878.877313295998</v>
      </c>
      <c r="AE9">
        <f t="shared" si="3"/>
        <v>34531.297667697603</v>
      </c>
      <c r="AF9">
        <f t="shared" si="3"/>
        <v>34537.611673487998</v>
      </c>
      <c r="AG9">
        <f t="shared" si="3"/>
        <v>26133.669966465601</v>
      </c>
      <c r="AH9">
        <f t="shared" si="3"/>
        <v>18506.350971662399</v>
      </c>
      <c r="AI9">
        <f t="shared" si="3"/>
        <v>17300.375865695998</v>
      </c>
      <c r="AJ9">
        <f t="shared" si="3"/>
        <v>16927.8495240624</v>
      </c>
      <c r="AK9">
        <f t="shared" si="3"/>
        <v>20899.359166224</v>
      </c>
      <c r="AL9">
        <f t="shared" si="3"/>
        <v>33773.616972849595</v>
      </c>
      <c r="AM9">
        <f t="shared" si="3"/>
        <v>18500.036965872001</v>
      </c>
      <c r="AN9">
        <f t="shared" si="3"/>
        <v>15526.1402385936</v>
      </c>
      <c r="AO9">
        <f t="shared" si="3"/>
        <v>15532.454244383998</v>
      </c>
      <c r="AP9">
        <f t="shared" si="3"/>
        <v>21025.639282032</v>
      </c>
      <c r="AQ9">
        <f t="shared" si="3"/>
        <v>26645.104435487996</v>
      </c>
      <c r="AR9">
        <f t="shared" si="3"/>
        <v>26700.03628586448</v>
      </c>
      <c r="AS9">
        <f t="shared" si="3"/>
        <v>26700.03628586448</v>
      </c>
      <c r="AT9">
        <f t="shared" si="3"/>
        <v>26700.03628586448</v>
      </c>
      <c r="AU9">
        <f t="shared" si="3"/>
        <v>26700.03628586448</v>
      </c>
      <c r="AV9">
        <f t="shared" si="3"/>
        <v>26700.03628586448</v>
      </c>
      <c r="AW9">
        <f t="shared" si="3"/>
        <v>26700.03628586448</v>
      </c>
      <c r="AX9">
        <f t="shared" si="3"/>
        <v>26700.03628586448</v>
      </c>
    </row>
    <row r="10" spans="1:50" x14ac:dyDescent="0.25">
      <c r="A10" t="s">
        <v>70</v>
      </c>
      <c r="B10" t="s">
        <v>29</v>
      </c>
      <c r="C10" t="s">
        <v>30</v>
      </c>
      <c r="D10">
        <v>3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f>O8</f>
        <v>21336.985084800002</v>
      </c>
      <c r="P10">
        <f t="shared" ref="P10:AX10" si="4">P8</f>
        <v>23078.7797856</v>
      </c>
      <c r="Q10">
        <f t="shared" si="4"/>
        <v>29180.50434684</v>
      </c>
      <c r="R10">
        <f t="shared" si="4"/>
        <v>29888.108444040001</v>
      </c>
      <c r="S10">
        <f t="shared" si="4"/>
        <v>24167.401473600003</v>
      </c>
      <c r="T10">
        <f t="shared" si="4"/>
        <v>17853.3956832</v>
      </c>
      <c r="U10">
        <f t="shared" si="4"/>
        <v>17526.809176800001</v>
      </c>
      <c r="V10">
        <f t="shared" si="4"/>
        <v>15942.86462076</v>
      </c>
      <c r="W10">
        <f t="shared" si="4"/>
        <v>15512.859054</v>
      </c>
      <c r="X10">
        <f t="shared" si="4"/>
        <v>15567.2901384</v>
      </c>
      <c r="Y10">
        <f t="shared" si="4"/>
        <v>15893.876644799999</v>
      </c>
      <c r="Z10">
        <f t="shared" si="4"/>
        <v>16443.63059724</v>
      </c>
      <c r="AA10">
        <f t="shared" si="4"/>
        <v>17684.659321560001</v>
      </c>
      <c r="AB10">
        <f t="shared" si="4"/>
        <v>24983.867739599998</v>
      </c>
      <c r="AC10">
        <f t="shared" si="4"/>
        <v>17477.821200840001</v>
      </c>
      <c r="AD10">
        <f t="shared" si="4"/>
        <v>16274.894235600001</v>
      </c>
      <c r="AE10">
        <f t="shared" si="4"/>
        <v>29768.360058360002</v>
      </c>
      <c r="AF10">
        <f t="shared" si="4"/>
        <v>29773.8031668</v>
      </c>
      <c r="AG10">
        <f t="shared" si="4"/>
        <v>22529.025833160002</v>
      </c>
      <c r="AH10">
        <f t="shared" si="4"/>
        <v>15953.750837640002</v>
      </c>
      <c r="AI10">
        <f t="shared" si="4"/>
        <v>14914.1171256</v>
      </c>
      <c r="AJ10">
        <f t="shared" si="4"/>
        <v>14592.973727640001</v>
      </c>
      <c r="AK10">
        <f t="shared" si="4"/>
        <v>18016.688936400002</v>
      </c>
      <c r="AL10">
        <f t="shared" si="4"/>
        <v>29115.18704556</v>
      </c>
      <c r="AM10">
        <f t="shared" si="4"/>
        <v>15948.307729200002</v>
      </c>
      <c r="AN10">
        <f t="shared" si="4"/>
        <v>13384.603653960001</v>
      </c>
      <c r="AO10">
        <f t="shared" si="4"/>
        <v>13390.046762399999</v>
      </c>
      <c r="AP10">
        <f t="shared" si="4"/>
        <v>18125.5511052</v>
      </c>
      <c r="AQ10">
        <f t="shared" si="4"/>
        <v>22969.917616799998</v>
      </c>
      <c r="AR10">
        <f t="shared" si="4"/>
        <v>23017.272660228002</v>
      </c>
      <c r="AS10">
        <f t="shared" si="4"/>
        <v>23017.272660228002</v>
      </c>
      <c r="AT10">
        <f t="shared" si="4"/>
        <v>23017.272660228002</v>
      </c>
      <c r="AU10">
        <f t="shared" si="4"/>
        <v>23017.272660228002</v>
      </c>
      <c r="AV10">
        <f t="shared" si="4"/>
        <v>23017.272660228002</v>
      </c>
      <c r="AW10">
        <f t="shared" si="4"/>
        <v>23017.272660228002</v>
      </c>
      <c r="AX10">
        <f t="shared" si="4"/>
        <v>23017.272660228002</v>
      </c>
    </row>
    <row r="11" spans="1:50" x14ac:dyDescent="0.25">
      <c r="A11" t="s">
        <v>71</v>
      </c>
      <c r="B11" t="s">
        <v>29</v>
      </c>
      <c r="C11" t="s">
        <v>30</v>
      </c>
      <c r="D11">
        <v>3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f>O8*1.07</f>
        <v>22830.574040736003</v>
      </c>
      <c r="P11">
        <f t="shared" ref="P11:AX11" si="5">P8*1.07</f>
        <v>24694.294370592001</v>
      </c>
      <c r="Q11">
        <f t="shared" si="5"/>
        <v>31223.139651118803</v>
      </c>
      <c r="R11">
        <f t="shared" si="5"/>
        <v>31980.276035122803</v>
      </c>
      <c r="S11">
        <f t="shared" si="5"/>
        <v>25859.119576752004</v>
      </c>
      <c r="T11">
        <f t="shared" si="5"/>
        <v>19103.133381024003</v>
      </c>
      <c r="U11">
        <f t="shared" si="5"/>
        <v>18753.685819176004</v>
      </c>
      <c r="V11">
        <f t="shared" si="5"/>
        <v>17058.8651442132</v>
      </c>
      <c r="W11">
        <f t="shared" si="5"/>
        <v>16598.759187780001</v>
      </c>
      <c r="X11">
        <f t="shared" si="5"/>
        <v>16657.000448088002</v>
      </c>
      <c r="Y11">
        <f t="shared" si="5"/>
        <v>17006.448009936001</v>
      </c>
      <c r="Z11">
        <f t="shared" si="5"/>
        <v>17594.684739046803</v>
      </c>
      <c r="AA11">
        <f t="shared" si="5"/>
        <v>18922.585474069201</v>
      </c>
      <c r="AB11">
        <f t="shared" si="5"/>
        <v>26732.738481371998</v>
      </c>
      <c r="AC11">
        <f t="shared" si="5"/>
        <v>18701.268684898801</v>
      </c>
      <c r="AD11">
        <f t="shared" si="5"/>
        <v>17414.136832092001</v>
      </c>
      <c r="AE11">
        <f t="shared" si="5"/>
        <v>31852.145262445203</v>
      </c>
      <c r="AF11">
        <f t="shared" si="5"/>
        <v>31857.969388476002</v>
      </c>
      <c r="AG11">
        <f t="shared" si="5"/>
        <v>24106.057641481202</v>
      </c>
      <c r="AH11">
        <f t="shared" si="5"/>
        <v>17070.513396274804</v>
      </c>
      <c r="AI11">
        <f t="shared" si="5"/>
        <v>15958.105324392001</v>
      </c>
      <c r="AJ11">
        <f t="shared" si="5"/>
        <v>15614.481888574803</v>
      </c>
      <c r="AK11">
        <f t="shared" si="5"/>
        <v>19277.857161948003</v>
      </c>
      <c r="AL11">
        <f t="shared" si="5"/>
        <v>31153.250138749201</v>
      </c>
      <c r="AM11">
        <f t="shared" si="5"/>
        <v>17064.689270244002</v>
      </c>
      <c r="AN11">
        <f t="shared" si="5"/>
        <v>14321.525909737202</v>
      </c>
      <c r="AO11">
        <f t="shared" si="5"/>
        <v>14327.350035768</v>
      </c>
      <c r="AP11">
        <f t="shared" si="5"/>
        <v>19394.339682564001</v>
      </c>
      <c r="AQ11">
        <f t="shared" si="5"/>
        <v>24577.811849975998</v>
      </c>
      <c r="AR11">
        <f t="shared" si="5"/>
        <v>24628.481746443962</v>
      </c>
      <c r="AS11">
        <f t="shared" si="5"/>
        <v>24628.481746443962</v>
      </c>
      <c r="AT11">
        <f t="shared" si="5"/>
        <v>24628.481746443962</v>
      </c>
      <c r="AU11">
        <f t="shared" si="5"/>
        <v>24628.481746443962</v>
      </c>
      <c r="AV11">
        <f t="shared" si="5"/>
        <v>24628.481746443962</v>
      </c>
      <c r="AW11">
        <f t="shared" si="5"/>
        <v>24628.481746443962</v>
      </c>
      <c r="AX11">
        <f t="shared" si="5"/>
        <v>24628.481746443962</v>
      </c>
    </row>
    <row r="12" spans="1:50" x14ac:dyDescent="0.25">
      <c r="A12" t="s">
        <v>72</v>
      </c>
      <c r="B12" t="s">
        <v>29</v>
      </c>
      <c r="C12" t="s">
        <v>30</v>
      </c>
      <c r="D12">
        <v>3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f>0.4*O8</f>
        <v>8534.7940339200013</v>
      </c>
      <c r="P12">
        <f t="shared" ref="P12:AX12" si="6">0.4*P8</f>
        <v>9231.5119142399999</v>
      </c>
      <c r="Q12">
        <f t="shared" si="6"/>
        <v>11672.201738736001</v>
      </c>
      <c r="R12">
        <f t="shared" si="6"/>
        <v>11955.243377616001</v>
      </c>
      <c r="S12">
        <f t="shared" si="6"/>
        <v>9666.9605894400011</v>
      </c>
      <c r="T12">
        <f t="shared" si="6"/>
        <v>7141.3582732800005</v>
      </c>
      <c r="U12">
        <f t="shared" si="6"/>
        <v>7010.7236707200009</v>
      </c>
      <c r="V12">
        <f t="shared" si="6"/>
        <v>6377.1458483040005</v>
      </c>
      <c r="W12">
        <f t="shared" si="6"/>
        <v>6205.1436216000002</v>
      </c>
      <c r="X12">
        <f t="shared" si="6"/>
        <v>6226.9160553600004</v>
      </c>
      <c r="Y12">
        <f t="shared" si="6"/>
        <v>6357.55065792</v>
      </c>
      <c r="Z12">
        <f t="shared" si="6"/>
        <v>6577.4522388960004</v>
      </c>
      <c r="AA12">
        <f t="shared" si="6"/>
        <v>7073.8637286240009</v>
      </c>
      <c r="AB12">
        <f t="shared" si="6"/>
        <v>9993.5470958400001</v>
      </c>
      <c r="AC12">
        <f t="shared" si="6"/>
        <v>6991.1284803360004</v>
      </c>
      <c r="AD12">
        <f t="shared" si="6"/>
        <v>6509.9576942400008</v>
      </c>
      <c r="AE12">
        <f t="shared" si="6"/>
        <v>11907.344023344001</v>
      </c>
      <c r="AF12">
        <f t="shared" si="6"/>
        <v>11909.521266720001</v>
      </c>
      <c r="AG12">
        <f t="shared" si="6"/>
        <v>9011.6103332640014</v>
      </c>
      <c r="AH12">
        <f t="shared" si="6"/>
        <v>6381.5003350560009</v>
      </c>
      <c r="AI12">
        <f t="shared" si="6"/>
        <v>5965.6468502400003</v>
      </c>
      <c r="AJ12">
        <f t="shared" si="6"/>
        <v>5837.1894910560004</v>
      </c>
      <c r="AK12">
        <f t="shared" si="6"/>
        <v>7206.6755745600012</v>
      </c>
      <c r="AL12">
        <f t="shared" si="6"/>
        <v>11646.074818224</v>
      </c>
      <c r="AM12">
        <f t="shared" si="6"/>
        <v>6379.3230916800012</v>
      </c>
      <c r="AN12">
        <f t="shared" si="6"/>
        <v>5353.8414615840011</v>
      </c>
      <c r="AO12">
        <f t="shared" si="6"/>
        <v>5356.0187049599999</v>
      </c>
      <c r="AP12">
        <f t="shared" si="6"/>
        <v>7250.2204420800008</v>
      </c>
      <c r="AQ12">
        <f t="shared" si="6"/>
        <v>9187.9670467199994</v>
      </c>
      <c r="AR12">
        <f t="shared" si="6"/>
        <v>9206.9090640912018</v>
      </c>
      <c r="AS12">
        <f t="shared" si="6"/>
        <v>9206.9090640912018</v>
      </c>
      <c r="AT12">
        <f t="shared" si="6"/>
        <v>9206.9090640912018</v>
      </c>
      <c r="AU12">
        <f t="shared" si="6"/>
        <v>9206.9090640912018</v>
      </c>
      <c r="AV12">
        <f t="shared" si="6"/>
        <v>9206.9090640912018</v>
      </c>
      <c r="AW12">
        <f t="shared" si="6"/>
        <v>9206.9090640912018</v>
      </c>
      <c r="AX12">
        <f t="shared" si="6"/>
        <v>9206.9090640912018</v>
      </c>
    </row>
    <row r="13" spans="1:50" x14ac:dyDescent="0.25">
      <c r="A13" t="s">
        <v>14</v>
      </c>
      <c r="B13" t="s">
        <v>29</v>
      </c>
      <c r="C13" t="s">
        <v>30</v>
      </c>
      <c r="D13">
        <v>3</v>
      </c>
      <c r="F13">
        <v>71</v>
      </c>
      <c r="G13">
        <v>71</v>
      </c>
      <c r="H13">
        <v>71</v>
      </c>
      <c r="I13">
        <v>71</v>
      </c>
      <c r="J13">
        <v>71</v>
      </c>
      <c r="K13">
        <v>71</v>
      </c>
      <c r="L13">
        <v>71</v>
      </c>
      <c r="M13">
        <v>71</v>
      </c>
      <c r="N13">
        <v>71</v>
      </c>
      <c r="O13">
        <v>71</v>
      </c>
      <c r="P13">
        <v>71</v>
      </c>
      <c r="Q13">
        <v>71</v>
      </c>
      <c r="R13">
        <v>71</v>
      </c>
      <c r="S13">
        <v>71</v>
      </c>
      <c r="T13">
        <v>71</v>
      </c>
      <c r="U13">
        <v>71</v>
      </c>
      <c r="V13">
        <v>71</v>
      </c>
      <c r="W13">
        <v>71</v>
      </c>
      <c r="X13">
        <v>71</v>
      </c>
      <c r="Y13">
        <v>71</v>
      </c>
      <c r="Z13">
        <v>71</v>
      </c>
      <c r="AA13">
        <v>71</v>
      </c>
      <c r="AB13">
        <v>71</v>
      </c>
      <c r="AC13">
        <v>71</v>
      </c>
      <c r="AD13">
        <v>71</v>
      </c>
      <c r="AE13">
        <v>71</v>
      </c>
      <c r="AF13">
        <v>71</v>
      </c>
      <c r="AG13">
        <v>71</v>
      </c>
      <c r="AH13">
        <v>71</v>
      </c>
      <c r="AI13">
        <v>71</v>
      </c>
      <c r="AJ13">
        <v>71</v>
      </c>
      <c r="AK13">
        <v>71</v>
      </c>
      <c r="AL13">
        <v>71</v>
      </c>
      <c r="AM13">
        <v>71</v>
      </c>
      <c r="AN13">
        <v>71</v>
      </c>
      <c r="AO13">
        <v>71</v>
      </c>
      <c r="AP13">
        <v>71</v>
      </c>
      <c r="AQ13">
        <v>71</v>
      </c>
      <c r="AR13">
        <v>71</v>
      </c>
      <c r="AS13">
        <v>71</v>
      </c>
      <c r="AT13">
        <v>71</v>
      </c>
      <c r="AU13">
        <v>71</v>
      </c>
      <c r="AV13">
        <v>71</v>
      </c>
      <c r="AW13">
        <v>71</v>
      </c>
      <c r="AX13">
        <v>71</v>
      </c>
    </row>
    <row r="14" spans="1:50" x14ac:dyDescent="0.25">
      <c r="A14" t="s">
        <v>73</v>
      </c>
      <c r="B14" t="s">
        <v>29</v>
      </c>
      <c r="C14" t="s">
        <v>30</v>
      </c>
      <c r="D14">
        <v>3</v>
      </c>
      <c r="F14">
        <v>900</v>
      </c>
      <c r="G14">
        <v>900</v>
      </c>
      <c r="H14">
        <v>900</v>
      </c>
      <c r="I14">
        <v>900</v>
      </c>
      <c r="J14">
        <v>900</v>
      </c>
      <c r="K14">
        <v>900</v>
      </c>
      <c r="L14">
        <v>900</v>
      </c>
      <c r="M14">
        <v>900</v>
      </c>
      <c r="N14">
        <v>900</v>
      </c>
      <c r="O14">
        <v>900</v>
      </c>
      <c r="P14">
        <v>900</v>
      </c>
      <c r="Q14">
        <v>900</v>
      </c>
      <c r="R14">
        <v>900</v>
      </c>
      <c r="S14">
        <v>900</v>
      </c>
      <c r="T14">
        <v>900</v>
      </c>
      <c r="U14">
        <v>900</v>
      </c>
      <c r="V14">
        <v>900</v>
      </c>
      <c r="W14">
        <v>900</v>
      </c>
      <c r="X14">
        <v>900</v>
      </c>
      <c r="Y14">
        <v>900</v>
      </c>
      <c r="Z14">
        <v>900</v>
      </c>
      <c r="AA14">
        <v>900</v>
      </c>
      <c r="AB14">
        <v>900</v>
      </c>
      <c r="AC14">
        <v>900</v>
      </c>
      <c r="AD14">
        <v>900</v>
      </c>
      <c r="AE14">
        <v>900</v>
      </c>
      <c r="AF14">
        <v>900</v>
      </c>
      <c r="AG14">
        <v>900</v>
      </c>
      <c r="AH14">
        <v>900</v>
      </c>
      <c r="AI14">
        <v>900</v>
      </c>
      <c r="AJ14">
        <v>900</v>
      </c>
      <c r="AK14">
        <v>900</v>
      </c>
      <c r="AL14">
        <v>900</v>
      </c>
      <c r="AM14">
        <v>900</v>
      </c>
      <c r="AN14">
        <v>900</v>
      </c>
      <c r="AO14">
        <v>900</v>
      </c>
      <c r="AP14">
        <v>900</v>
      </c>
      <c r="AQ14">
        <v>900</v>
      </c>
      <c r="AR14">
        <v>900</v>
      </c>
      <c r="AS14">
        <v>900</v>
      </c>
      <c r="AT14">
        <v>900</v>
      </c>
      <c r="AU14">
        <v>900</v>
      </c>
      <c r="AV14">
        <v>900</v>
      </c>
      <c r="AW14">
        <v>900</v>
      </c>
      <c r="AX14">
        <v>900</v>
      </c>
    </row>
    <row r="15" spans="1:50" x14ac:dyDescent="0.25">
      <c r="A15" s="8" t="s">
        <v>12</v>
      </c>
      <c r="B15" s="8" t="s">
        <v>1</v>
      </c>
      <c r="C15" s="8" t="s">
        <v>16</v>
      </c>
      <c r="D15" s="8" t="s">
        <v>2</v>
      </c>
      <c r="E15" s="8" t="s">
        <v>8</v>
      </c>
      <c r="F15" s="9">
        <v>1</v>
      </c>
      <c r="G15" s="9">
        <v>2</v>
      </c>
      <c r="H15" s="9">
        <v>3</v>
      </c>
      <c r="I15" s="9">
        <v>4</v>
      </c>
      <c r="J15" s="9">
        <v>5</v>
      </c>
      <c r="K15" s="9">
        <v>6</v>
      </c>
      <c r="L15" s="9">
        <v>7</v>
      </c>
      <c r="M15" s="9">
        <v>8</v>
      </c>
      <c r="N15" s="9">
        <v>9</v>
      </c>
      <c r="O15" s="9">
        <v>10</v>
      </c>
      <c r="P15" s="9">
        <v>11</v>
      </c>
      <c r="Q15" s="9">
        <v>12</v>
      </c>
      <c r="R15" s="9">
        <v>13</v>
      </c>
      <c r="S15" s="9">
        <v>14</v>
      </c>
      <c r="T15" s="9">
        <v>15</v>
      </c>
      <c r="U15" s="9">
        <v>16</v>
      </c>
      <c r="V15" s="9">
        <v>17</v>
      </c>
      <c r="W15" s="9">
        <v>18</v>
      </c>
      <c r="X15" s="9">
        <v>19</v>
      </c>
      <c r="Y15" s="9">
        <v>20</v>
      </c>
      <c r="Z15" s="9">
        <v>21</v>
      </c>
      <c r="AA15" s="9">
        <v>22</v>
      </c>
      <c r="AB15" s="9">
        <v>23</v>
      </c>
      <c r="AC15" s="9">
        <v>24</v>
      </c>
      <c r="AD15" s="9">
        <v>25</v>
      </c>
      <c r="AE15" s="9">
        <v>26</v>
      </c>
      <c r="AF15" s="9">
        <v>27</v>
      </c>
      <c r="AG15" s="9">
        <v>28</v>
      </c>
      <c r="AH15" s="9">
        <v>29</v>
      </c>
      <c r="AI15" s="9">
        <v>30</v>
      </c>
      <c r="AJ15" s="9">
        <v>31</v>
      </c>
      <c r="AK15" s="9">
        <v>32</v>
      </c>
      <c r="AL15" s="9">
        <v>33</v>
      </c>
      <c r="AM15" s="9">
        <v>34</v>
      </c>
      <c r="AN15" s="9">
        <v>35</v>
      </c>
      <c r="AO15" s="9">
        <v>36</v>
      </c>
      <c r="AP15" s="9">
        <v>37</v>
      </c>
      <c r="AQ15" s="9">
        <v>38</v>
      </c>
      <c r="AR15" s="9">
        <v>39</v>
      </c>
      <c r="AS15" s="9">
        <v>40</v>
      </c>
      <c r="AT15" s="9">
        <v>41</v>
      </c>
      <c r="AU15" s="9">
        <v>42</v>
      </c>
      <c r="AV15" s="9">
        <v>43</v>
      </c>
      <c r="AW15" s="9">
        <v>44</v>
      </c>
      <c r="AX15" s="9">
        <v>45</v>
      </c>
    </row>
    <row r="16" spans="1:50" x14ac:dyDescent="0.25">
      <c r="A16" t="s">
        <v>77</v>
      </c>
      <c r="B16" t="s">
        <v>18</v>
      </c>
      <c r="C16" t="s">
        <v>30</v>
      </c>
      <c r="D16" t="s">
        <v>111</v>
      </c>
    </row>
    <row r="17" spans="1:50" x14ac:dyDescent="0.25">
      <c r="A17" t="s">
        <v>13</v>
      </c>
      <c r="C17" t="s">
        <v>30</v>
      </c>
      <c r="D17" t="s">
        <v>111</v>
      </c>
      <c r="E17" t="s">
        <v>109</v>
      </c>
    </row>
    <row r="18" spans="1:50" x14ac:dyDescent="0.25">
      <c r="A18" t="s">
        <v>78</v>
      </c>
      <c r="C18" t="s">
        <v>30</v>
      </c>
      <c r="D18" t="s">
        <v>111</v>
      </c>
    </row>
    <row r="19" spans="1:50" x14ac:dyDescent="0.25">
      <c r="A19" t="s">
        <v>79</v>
      </c>
      <c r="C19" t="s">
        <v>30</v>
      </c>
      <c r="D19" t="s">
        <v>111</v>
      </c>
    </row>
    <row r="20" spans="1:50" x14ac:dyDescent="0.25">
      <c r="A20" s="1" t="s">
        <v>108</v>
      </c>
      <c r="C20" t="s">
        <v>30</v>
      </c>
      <c r="D20" t="s">
        <v>111</v>
      </c>
      <c r="F20">
        <f>0.0664*(0.864*F1)</f>
        <v>11460.270610310863</v>
      </c>
      <c r="G20">
        <f t="shared" ref="G20:AX20" si="7">0.0664*(0.864*G1)</f>
        <v>11397.816819518977</v>
      </c>
      <c r="H20">
        <f t="shared" si="7"/>
        <v>11397.816819518977</v>
      </c>
      <c r="I20">
        <f t="shared" si="7"/>
        <v>11762.130599138305</v>
      </c>
      <c r="J20">
        <f t="shared" si="7"/>
        <v>11033.503039899648</v>
      </c>
      <c r="K20">
        <f t="shared" si="7"/>
        <v>11457.668369027866</v>
      </c>
      <c r="L20">
        <f t="shared" si="7"/>
        <v>11283.318203067189</v>
      </c>
      <c r="M20">
        <f t="shared" si="7"/>
        <v>11457.668369027866</v>
      </c>
      <c r="N20">
        <f t="shared" si="7"/>
        <v>11743.914910157337</v>
      </c>
      <c r="O20">
        <f t="shared" si="7"/>
        <v>20401.571658682369</v>
      </c>
      <c r="P20">
        <f t="shared" si="7"/>
        <v>22067.006079799296</v>
      </c>
      <c r="Q20">
        <f t="shared" si="7"/>
        <v>27901.231036274537</v>
      </c>
      <c r="R20">
        <f t="shared" si="7"/>
        <v>28577.813769853288</v>
      </c>
      <c r="S20">
        <f t="shared" si="7"/>
        <v>23107.90259299738</v>
      </c>
      <c r="T20">
        <f t="shared" si="7"/>
        <v>17070.702816448513</v>
      </c>
      <c r="U20">
        <f t="shared" si="7"/>
        <v>16758.433862489088</v>
      </c>
      <c r="V20">
        <f t="shared" si="7"/>
        <v>15243.92943578588</v>
      </c>
      <c r="W20">
        <f t="shared" si="7"/>
        <v>14832.775313072641</v>
      </c>
      <c r="X20">
        <f t="shared" si="7"/>
        <v>14884.820138732544</v>
      </c>
      <c r="Y20">
        <f t="shared" si="7"/>
        <v>15197.089092691967</v>
      </c>
      <c r="Z20">
        <f t="shared" si="7"/>
        <v>15722.741831856998</v>
      </c>
      <c r="AA20">
        <f t="shared" si="7"/>
        <v>16909.363856902812</v>
      </c>
      <c r="AB20">
        <f t="shared" si="7"/>
        <v>23888.574977895936</v>
      </c>
      <c r="AC20">
        <f t="shared" si="7"/>
        <v>16711.593519395174</v>
      </c>
      <c r="AD20">
        <f t="shared" si="7"/>
        <v>15561.402872311297</v>
      </c>
      <c r="AE20">
        <f t="shared" si="7"/>
        <v>28463.315153401498</v>
      </c>
      <c r="AF20">
        <f t="shared" si="7"/>
        <v>28468.519635967488</v>
      </c>
      <c r="AG20">
        <f t="shared" si="7"/>
        <v>21541.353340634265</v>
      </c>
      <c r="AH20">
        <f t="shared" si="7"/>
        <v>15254.338400917864</v>
      </c>
      <c r="AI20">
        <f t="shared" si="7"/>
        <v>14260.282230813697</v>
      </c>
      <c r="AJ20">
        <f t="shared" si="7"/>
        <v>13953.217759420264</v>
      </c>
      <c r="AK20">
        <f t="shared" si="7"/>
        <v>17226.837293428227</v>
      </c>
      <c r="AL20">
        <f t="shared" si="7"/>
        <v>27838.777245482648</v>
      </c>
      <c r="AM20">
        <f t="shared" si="7"/>
        <v>15249.133918351876</v>
      </c>
      <c r="AN20">
        <f t="shared" si="7"/>
        <v>12797.822629770395</v>
      </c>
      <c r="AO20">
        <f t="shared" si="7"/>
        <v>12803.027112336384</v>
      </c>
      <c r="AP20">
        <f t="shared" si="7"/>
        <v>17330.926944748036</v>
      </c>
      <c r="AQ20">
        <f t="shared" si="7"/>
        <v>21962.91642847949</v>
      </c>
      <c r="AR20">
        <f t="shared" si="7"/>
        <v>22008.195426803606</v>
      </c>
      <c r="AS20">
        <f t="shared" si="7"/>
        <v>22008.195426803606</v>
      </c>
      <c r="AT20">
        <f t="shared" si="7"/>
        <v>22008.195426803606</v>
      </c>
      <c r="AU20">
        <f t="shared" si="7"/>
        <v>22008.195426803606</v>
      </c>
      <c r="AV20">
        <f t="shared" si="7"/>
        <v>22008.195426803606</v>
      </c>
      <c r="AW20">
        <f t="shared" si="7"/>
        <v>22008.195426803606</v>
      </c>
      <c r="AX20">
        <f t="shared" si="7"/>
        <v>22008.195426803606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2"/>
  <sheetViews>
    <sheetView workbookViewId="0">
      <selection activeCell="G1" sqref="G1"/>
    </sheetView>
  </sheetViews>
  <sheetFormatPr defaultRowHeight="15" x14ac:dyDescent="0.25"/>
  <cols>
    <col min="6" max="6" width="11" bestFit="1" customWidth="1"/>
  </cols>
  <sheetData>
    <row r="1" spans="1:50" x14ac:dyDescent="0.25">
      <c r="A1" t="s">
        <v>0</v>
      </c>
    </row>
    <row r="2" spans="1:50" x14ac:dyDescent="0.25">
      <c r="A2" s="10" t="s">
        <v>0</v>
      </c>
      <c r="B2" s="10" t="s">
        <v>1</v>
      </c>
      <c r="C2" s="10" t="s">
        <v>16</v>
      </c>
      <c r="D2" s="10" t="s">
        <v>2</v>
      </c>
      <c r="E2" s="10" t="s">
        <v>8</v>
      </c>
      <c r="F2" s="11">
        <v>1</v>
      </c>
      <c r="G2" s="11">
        <v>2</v>
      </c>
      <c r="H2" s="11">
        <v>3</v>
      </c>
      <c r="I2" s="11">
        <v>4</v>
      </c>
      <c r="J2" s="11">
        <v>5</v>
      </c>
      <c r="K2" s="11">
        <v>6</v>
      </c>
      <c r="L2" s="11">
        <v>7</v>
      </c>
      <c r="M2" s="11">
        <v>8</v>
      </c>
      <c r="N2" s="11">
        <v>9</v>
      </c>
      <c r="O2" s="11">
        <v>10</v>
      </c>
      <c r="P2" s="11">
        <v>11</v>
      </c>
      <c r="Q2" s="11">
        <v>12</v>
      </c>
      <c r="R2" s="11">
        <v>13</v>
      </c>
      <c r="S2" s="11">
        <v>14</v>
      </c>
      <c r="T2" s="11">
        <v>15</v>
      </c>
      <c r="U2" s="11">
        <v>16</v>
      </c>
      <c r="V2" s="11">
        <v>17</v>
      </c>
      <c r="W2" s="11">
        <v>18</v>
      </c>
      <c r="X2" s="11">
        <v>19</v>
      </c>
      <c r="Y2" s="11">
        <v>20</v>
      </c>
      <c r="Z2" s="11">
        <v>21</v>
      </c>
      <c r="AA2" s="11">
        <v>22</v>
      </c>
      <c r="AB2" s="11">
        <v>23</v>
      </c>
      <c r="AC2" s="11">
        <v>24</v>
      </c>
      <c r="AD2" s="11">
        <v>25</v>
      </c>
      <c r="AE2" s="11">
        <v>26</v>
      </c>
      <c r="AF2" s="11">
        <v>27</v>
      </c>
      <c r="AG2" s="11">
        <v>28</v>
      </c>
      <c r="AH2" s="11">
        <v>29</v>
      </c>
      <c r="AI2" s="11">
        <v>30</v>
      </c>
      <c r="AJ2" s="11">
        <v>31</v>
      </c>
      <c r="AK2" s="11">
        <v>32</v>
      </c>
      <c r="AL2" s="11">
        <v>33</v>
      </c>
      <c r="AM2" s="11">
        <v>34</v>
      </c>
      <c r="AN2" s="11">
        <v>35</v>
      </c>
      <c r="AO2" s="11">
        <v>36</v>
      </c>
      <c r="AP2" s="11">
        <v>37</v>
      </c>
      <c r="AQ2" s="11">
        <v>38</v>
      </c>
      <c r="AR2" s="11">
        <v>39</v>
      </c>
      <c r="AS2" s="11">
        <v>40</v>
      </c>
      <c r="AT2" s="11">
        <v>41</v>
      </c>
      <c r="AU2" s="11">
        <v>42</v>
      </c>
      <c r="AV2" s="11">
        <v>43</v>
      </c>
      <c r="AW2" s="11">
        <v>44</v>
      </c>
      <c r="AX2" s="11">
        <v>45</v>
      </c>
    </row>
    <row r="3" spans="1:50" x14ac:dyDescent="0.25">
      <c r="A3" t="s">
        <v>46</v>
      </c>
      <c r="F3">
        <v>37214</v>
      </c>
      <c r="G3">
        <v>37134</v>
      </c>
      <c r="H3">
        <v>36939</v>
      </c>
      <c r="I3">
        <v>38377</v>
      </c>
      <c r="J3">
        <v>45294</v>
      </c>
      <c r="K3">
        <v>36399</v>
      </c>
      <c r="L3">
        <v>39436</v>
      </c>
      <c r="M3">
        <v>37807</v>
      </c>
      <c r="N3">
        <v>34885</v>
      </c>
      <c r="O3">
        <v>44413</v>
      </c>
      <c r="P3">
        <v>44096</v>
      </c>
      <c r="Q3">
        <v>46761</v>
      </c>
      <c r="R3">
        <v>59923</v>
      </c>
      <c r="S3">
        <v>64635</v>
      </c>
      <c r="T3">
        <v>40511</v>
      </c>
      <c r="U3">
        <v>43069</v>
      </c>
      <c r="V3">
        <v>50621</v>
      </c>
      <c r="W3">
        <v>53948</v>
      </c>
      <c r="X3">
        <v>56516</v>
      </c>
      <c r="Y3">
        <v>57801</v>
      </c>
      <c r="Z3">
        <v>58459</v>
      </c>
      <c r="AA3">
        <v>56178</v>
      </c>
      <c r="AB3">
        <v>54696</v>
      </c>
      <c r="AC3">
        <v>45763</v>
      </c>
      <c r="AD3">
        <v>53062</v>
      </c>
      <c r="AE3">
        <v>73286</v>
      </c>
      <c r="AF3">
        <v>77645</v>
      </c>
      <c r="AG3">
        <v>64418</v>
      </c>
      <c r="AH3">
        <v>49860</v>
      </c>
      <c r="AI3">
        <v>55190</v>
      </c>
      <c r="AJ3">
        <v>60070</v>
      </c>
      <c r="AK3">
        <v>63497</v>
      </c>
      <c r="AL3">
        <v>78945</v>
      </c>
      <c r="AM3">
        <v>68104</v>
      </c>
      <c r="AN3">
        <v>63720</v>
      </c>
      <c r="AO3">
        <v>63933</v>
      </c>
      <c r="AP3">
        <v>71377</v>
      </c>
      <c r="AQ3">
        <v>73424</v>
      </c>
      <c r="AR3">
        <v>39697</v>
      </c>
      <c r="AS3">
        <v>39697</v>
      </c>
      <c r="AT3">
        <v>39697</v>
      </c>
      <c r="AU3">
        <v>39697</v>
      </c>
      <c r="AV3">
        <v>39697</v>
      </c>
      <c r="AW3">
        <v>39697</v>
      </c>
      <c r="AX3">
        <v>39697</v>
      </c>
    </row>
    <row r="4" spans="1:50" x14ac:dyDescent="0.25">
      <c r="A4" t="s">
        <v>47</v>
      </c>
      <c r="F4">
        <v>23827</v>
      </c>
      <c r="G4">
        <v>22550</v>
      </c>
      <c r="H4">
        <v>21966</v>
      </c>
      <c r="I4">
        <v>21923</v>
      </c>
      <c r="J4">
        <v>21295</v>
      </c>
      <c r="K4">
        <v>19348</v>
      </c>
      <c r="L4">
        <v>18266</v>
      </c>
      <c r="M4">
        <v>17829</v>
      </c>
      <c r="N4">
        <v>17918</v>
      </c>
      <c r="O4">
        <v>24789</v>
      </c>
      <c r="P4">
        <v>25303</v>
      </c>
      <c r="Q4">
        <v>27201</v>
      </c>
      <c r="R4">
        <v>25569</v>
      </c>
      <c r="S4">
        <v>23253</v>
      </c>
      <c r="T4">
        <v>37172</v>
      </c>
      <c r="U4">
        <v>35524</v>
      </c>
      <c r="V4">
        <v>35267</v>
      </c>
      <c r="W4">
        <v>34329</v>
      </c>
      <c r="X4">
        <v>33583</v>
      </c>
      <c r="Y4">
        <v>20431</v>
      </c>
      <c r="Z4">
        <v>20236</v>
      </c>
      <c r="AA4">
        <v>20160</v>
      </c>
      <c r="AB4">
        <v>35727</v>
      </c>
      <c r="AC4">
        <v>33877</v>
      </c>
      <c r="AD4">
        <v>32851</v>
      </c>
      <c r="AE4">
        <v>35846</v>
      </c>
      <c r="AF4">
        <v>21770</v>
      </c>
      <c r="AG4">
        <v>21302</v>
      </c>
      <c r="AH4">
        <v>20734</v>
      </c>
      <c r="AI4">
        <v>19955</v>
      </c>
      <c r="AJ4">
        <v>19594</v>
      </c>
      <c r="AK4">
        <v>20411</v>
      </c>
      <c r="AL4">
        <v>21976</v>
      </c>
      <c r="AM4">
        <v>19344</v>
      </c>
      <c r="AN4">
        <v>18005</v>
      </c>
      <c r="AO4">
        <v>17712</v>
      </c>
      <c r="AP4">
        <v>19413</v>
      </c>
      <c r="AQ4">
        <v>20490</v>
      </c>
      <c r="AR4">
        <v>19630</v>
      </c>
      <c r="AS4">
        <v>19630</v>
      </c>
      <c r="AT4">
        <v>19630</v>
      </c>
      <c r="AU4">
        <v>19630</v>
      </c>
      <c r="AV4">
        <v>19630</v>
      </c>
      <c r="AW4">
        <v>19630</v>
      </c>
      <c r="AX4">
        <v>19630</v>
      </c>
    </row>
    <row r="5" spans="1:50" x14ac:dyDescent="0.25">
      <c r="A5" t="s">
        <v>48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</row>
    <row r="6" spans="1:50" x14ac:dyDescent="0.25">
      <c r="A6" t="s">
        <v>49</v>
      </c>
      <c r="F6">
        <v>21252</v>
      </c>
      <c r="G6">
        <v>19428</v>
      </c>
      <c r="H6">
        <v>18639</v>
      </c>
      <c r="I6">
        <v>18251</v>
      </c>
      <c r="J6">
        <v>18503</v>
      </c>
      <c r="K6">
        <v>14982</v>
      </c>
      <c r="L6">
        <v>14039</v>
      </c>
      <c r="M6">
        <v>13693</v>
      </c>
      <c r="N6">
        <v>13725</v>
      </c>
      <c r="O6">
        <v>18990</v>
      </c>
      <c r="P6">
        <v>19455</v>
      </c>
      <c r="Q6">
        <v>21311</v>
      </c>
      <c r="R6">
        <v>19451</v>
      </c>
      <c r="S6">
        <v>17129</v>
      </c>
      <c r="T6">
        <v>15955</v>
      </c>
      <c r="U6">
        <v>15146</v>
      </c>
      <c r="V6">
        <v>16433</v>
      </c>
      <c r="W6">
        <v>16146</v>
      </c>
      <c r="X6">
        <v>15633</v>
      </c>
      <c r="Y6">
        <v>14856</v>
      </c>
      <c r="Z6">
        <v>14496</v>
      </c>
      <c r="AA6">
        <v>13941</v>
      </c>
      <c r="AB6">
        <v>14262</v>
      </c>
      <c r="AC6">
        <v>14172</v>
      </c>
      <c r="AD6">
        <v>14437</v>
      </c>
      <c r="AE6">
        <v>15058</v>
      </c>
      <c r="AF6">
        <v>14605</v>
      </c>
      <c r="AG6">
        <v>14476</v>
      </c>
      <c r="AH6">
        <v>14800</v>
      </c>
      <c r="AI6">
        <v>14491</v>
      </c>
      <c r="AJ6">
        <v>14467</v>
      </c>
      <c r="AK6">
        <v>14528</v>
      </c>
      <c r="AL6">
        <v>15055</v>
      </c>
      <c r="AM6">
        <v>13936</v>
      </c>
      <c r="AN6">
        <v>13150</v>
      </c>
      <c r="AO6">
        <v>12762</v>
      </c>
      <c r="AP6">
        <v>13504</v>
      </c>
      <c r="AQ6">
        <v>13829</v>
      </c>
      <c r="AR6">
        <v>11273</v>
      </c>
      <c r="AS6">
        <v>11273</v>
      </c>
      <c r="AT6">
        <v>11273</v>
      </c>
      <c r="AU6">
        <v>11273</v>
      </c>
      <c r="AV6">
        <v>11273</v>
      </c>
      <c r="AW6">
        <v>11273</v>
      </c>
      <c r="AX6">
        <v>11273</v>
      </c>
    </row>
    <row r="7" spans="1:50" x14ac:dyDescent="0.25">
      <c r="A7" t="s">
        <v>50</v>
      </c>
      <c r="F7">
        <v>8097</v>
      </c>
      <c r="G7">
        <v>7402</v>
      </c>
      <c r="H7">
        <v>7101</v>
      </c>
      <c r="I7">
        <v>6954</v>
      </c>
      <c r="J7">
        <v>7049</v>
      </c>
      <c r="K7">
        <v>5708</v>
      </c>
      <c r="L7">
        <v>5349</v>
      </c>
      <c r="M7">
        <v>5217</v>
      </c>
      <c r="N7">
        <v>5229</v>
      </c>
      <c r="O7">
        <v>7235</v>
      </c>
      <c r="P7">
        <v>7412</v>
      </c>
      <c r="Q7">
        <v>8120</v>
      </c>
      <c r="R7">
        <v>7411</v>
      </c>
      <c r="S7">
        <v>6526</v>
      </c>
      <c r="T7">
        <v>6079</v>
      </c>
      <c r="U7">
        <v>5771</v>
      </c>
      <c r="V7">
        <v>6261</v>
      </c>
      <c r="W7">
        <v>6152</v>
      </c>
      <c r="X7">
        <v>5956</v>
      </c>
      <c r="Y7">
        <v>5660</v>
      </c>
      <c r="Z7">
        <v>5523</v>
      </c>
      <c r="AA7">
        <v>5312</v>
      </c>
      <c r="AB7">
        <v>5434</v>
      </c>
      <c r="AC7">
        <v>5400</v>
      </c>
      <c r="AD7">
        <v>5501</v>
      </c>
      <c r="AE7">
        <v>5737</v>
      </c>
      <c r="AF7">
        <v>5565</v>
      </c>
      <c r="AG7">
        <v>5516</v>
      </c>
      <c r="AH7">
        <v>5639</v>
      </c>
      <c r="AI7">
        <v>5521</v>
      </c>
      <c r="AJ7">
        <v>5512</v>
      </c>
      <c r="AK7">
        <v>5535</v>
      </c>
      <c r="AL7">
        <v>5736</v>
      </c>
      <c r="AM7">
        <v>5310</v>
      </c>
      <c r="AN7">
        <v>5010</v>
      </c>
      <c r="AO7">
        <v>4862</v>
      </c>
      <c r="AP7">
        <v>5145</v>
      </c>
      <c r="AQ7">
        <v>5269</v>
      </c>
      <c r="AR7">
        <v>4295</v>
      </c>
      <c r="AS7">
        <v>4295</v>
      </c>
      <c r="AT7">
        <v>4295</v>
      </c>
      <c r="AU7">
        <v>4295</v>
      </c>
      <c r="AV7">
        <v>4295</v>
      </c>
      <c r="AW7">
        <v>4295</v>
      </c>
      <c r="AX7">
        <v>4295</v>
      </c>
    </row>
    <row r="8" spans="1:50" x14ac:dyDescent="0.25">
      <c r="A8" t="s">
        <v>51</v>
      </c>
      <c r="F8">
        <v>102</v>
      </c>
      <c r="G8">
        <v>100</v>
      </c>
      <c r="H8">
        <v>98</v>
      </c>
      <c r="I8">
        <v>99</v>
      </c>
      <c r="J8">
        <v>95</v>
      </c>
      <c r="K8">
        <v>1</v>
      </c>
      <c r="L8">
        <v>1</v>
      </c>
      <c r="M8">
        <v>1</v>
      </c>
      <c r="N8">
        <v>1</v>
      </c>
      <c r="O8">
        <v>1</v>
      </c>
      <c r="P8">
        <v>103</v>
      </c>
      <c r="Q8">
        <v>108</v>
      </c>
      <c r="R8">
        <v>103</v>
      </c>
      <c r="S8">
        <v>102</v>
      </c>
      <c r="T8">
        <v>108</v>
      </c>
      <c r="U8">
        <v>106</v>
      </c>
      <c r="V8">
        <v>105</v>
      </c>
      <c r="W8">
        <v>102</v>
      </c>
      <c r="X8">
        <v>100</v>
      </c>
      <c r="Y8">
        <v>94</v>
      </c>
      <c r="Z8">
        <v>93</v>
      </c>
      <c r="AA8">
        <v>92</v>
      </c>
      <c r="AB8">
        <v>97</v>
      </c>
      <c r="AC8">
        <v>102</v>
      </c>
      <c r="AD8">
        <v>99</v>
      </c>
      <c r="AE8">
        <v>94</v>
      </c>
      <c r="AF8">
        <v>89</v>
      </c>
      <c r="AG8">
        <v>93</v>
      </c>
      <c r="AH8">
        <v>98</v>
      </c>
      <c r="AI8">
        <v>92</v>
      </c>
      <c r="AJ8">
        <v>92</v>
      </c>
      <c r="AK8">
        <v>91</v>
      </c>
      <c r="AL8">
        <v>90</v>
      </c>
      <c r="AM8">
        <v>90</v>
      </c>
      <c r="AN8">
        <v>88</v>
      </c>
      <c r="AO8">
        <v>88</v>
      </c>
      <c r="AP8">
        <v>88</v>
      </c>
      <c r="AQ8">
        <v>88</v>
      </c>
      <c r="AR8">
        <v>1</v>
      </c>
      <c r="AS8">
        <v>95</v>
      </c>
      <c r="AT8">
        <v>95</v>
      </c>
      <c r="AU8">
        <v>95</v>
      </c>
      <c r="AV8">
        <v>95</v>
      </c>
      <c r="AW8">
        <v>95</v>
      </c>
      <c r="AX8">
        <v>95</v>
      </c>
    </row>
    <row r="9" spans="1:50" x14ac:dyDescent="0.25">
      <c r="A9" t="s">
        <v>52</v>
      </c>
      <c r="F9">
        <v>89988</v>
      </c>
      <c r="G9">
        <v>88276</v>
      </c>
      <c r="H9">
        <v>86963</v>
      </c>
      <c r="I9">
        <v>88323</v>
      </c>
      <c r="J9">
        <v>83992</v>
      </c>
      <c r="K9">
        <v>82876</v>
      </c>
      <c r="L9">
        <v>78184</v>
      </c>
      <c r="M9">
        <v>76344</v>
      </c>
      <c r="N9">
        <v>77379</v>
      </c>
      <c r="O9">
        <v>96341</v>
      </c>
      <c r="P9">
        <v>95099</v>
      </c>
      <c r="Q9">
        <v>95948</v>
      </c>
      <c r="R9">
        <v>91065</v>
      </c>
      <c r="S9">
        <v>90441</v>
      </c>
      <c r="T9">
        <v>99027</v>
      </c>
      <c r="U9">
        <v>96408</v>
      </c>
      <c r="V9">
        <v>94682</v>
      </c>
      <c r="W9">
        <v>92066</v>
      </c>
      <c r="X9">
        <v>90072</v>
      </c>
      <c r="Y9">
        <v>85538</v>
      </c>
      <c r="Z9">
        <v>84251</v>
      </c>
      <c r="AA9">
        <v>83870</v>
      </c>
      <c r="AB9">
        <v>87816</v>
      </c>
      <c r="AC9">
        <v>93617</v>
      </c>
      <c r="AD9">
        <v>89892</v>
      </c>
      <c r="AE9">
        <v>85552</v>
      </c>
      <c r="AF9">
        <v>80661</v>
      </c>
      <c r="AG9">
        <v>84825</v>
      </c>
      <c r="AH9">
        <v>90004</v>
      </c>
      <c r="AI9">
        <v>86436</v>
      </c>
      <c r="AJ9">
        <v>83900</v>
      </c>
      <c r="AK9">
        <v>82681</v>
      </c>
      <c r="AL9">
        <v>81026</v>
      </c>
      <c r="AM9">
        <v>81435</v>
      </c>
      <c r="AN9">
        <v>80117</v>
      </c>
      <c r="AO9">
        <v>79868</v>
      </c>
      <c r="AP9">
        <v>79202</v>
      </c>
      <c r="AQ9">
        <v>79891</v>
      </c>
      <c r="AR9">
        <v>88176</v>
      </c>
      <c r="AS9">
        <v>88176</v>
      </c>
      <c r="AT9">
        <v>88176</v>
      </c>
      <c r="AU9">
        <v>88176</v>
      </c>
      <c r="AV9">
        <v>88176</v>
      </c>
      <c r="AW9">
        <v>88176</v>
      </c>
      <c r="AX9">
        <v>88176</v>
      </c>
    </row>
    <row r="10" spans="1:50" x14ac:dyDescent="0.25">
      <c r="A10" t="s">
        <v>53</v>
      </c>
      <c r="F10">
        <v>51</v>
      </c>
      <c r="G10">
        <v>50</v>
      </c>
      <c r="H10">
        <v>49</v>
      </c>
      <c r="I10">
        <v>50</v>
      </c>
      <c r="J10">
        <v>48</v>
      </c>
      <c r="K10">
        <v>46</v>
      </c>
      <c r="L10">
        <v>44</v>
      </c>
      <c r="M10">
        <v>43</v>
      </c>
      <c r="N10">
        <v>44</v>
      </c>
      <c r="O10">
        <v>54</v>
      </c>
      <c r="P10">
        <v>51</v>
      </c>
      <c r="Q10">
        <v>54</v>
      </c>
      <c r="R10">
        <v>52</v>
      </c>
      <c r="S10">
        <v>51</v>
      </c>
      <c r="T10">
        <v>54</v>
      </c>
      <c r="U10">
        <v>53</v>
      </c>
      <c r="V10">
        <v>52</v>
      </c>
      <c r="W10">
        <v>51</v>
      </c>
      <c r="X10">
        <v>50</v>
      </c>
      <c r="Y10">
        <v>47</v>
      </c>
      <c r="Z10">
        <v>46</v>
      </c>
      <c r="AA10">
        <v>46</v>
      </c>
      <c r="AB10">
        <v>48</v>
      </c>
      <c r="AC10">
        <v>51</v>
      </c>
      <c r="AD10">
        <v>50</v>
      </c>
      <c r="AE10">
        <v>47</v>
      </c>
      <c r="AF10">
        <v>45</v>
      </c>
      <c r="AG10">
        <v>47</v>
      </c>
      <c r="AH10">
        <v>49</v>
      </c>
      <c r="AI10">
        <v>46</v>
      </c>
      <c r="AJ10">
        <v>46</v>
      </c>
      <c r="AK10">
        <v>46</v>
      </c>
      <c r="AL10">
        <v>45</v>
      </c>
      <c r="AM10">
        <v>45</v>
      </c>
      <c r="AN10">
        <v>44</v>
      </c>
      <c r="AO10">
        <v>44</v>
      </c>
      <c r="AP10">
        <v>44</v>
      </c>
      <c r="AQ10">
        <v>44</v>
      </c>
      <c r="AR10">
        <v>48</v>
      </c>
      <c r="AS10">
        <v>48</v>
      </c>
      <c r="AT10">
        <v>48</v>
      </c>
      <c r="AU10">
        <v>48</v>
      </c>
      <c r="AV10">
        <v>48</v>
      </c>
      <c r="AW10">
        <v>48</v>
      </c>
      <c r="AX10">
        <v>48</v>
      </c>
    </row>
    <row r="11" spans="1:50" x14ac:dyDescent="0.25">
      <c r="A11" t="s">
        <v>60</v>
      </c>
      <c r="F11">
        <v>177464</v>
      </c>
      <c r="G11">
        <v>176985</v>
      </c>
      <c r="H11">
        <v>177070</v>
      </c>
      <c r="I11">
        <v>183211</v>
      </c>
      <c r="J11">
        <v>178116</v>
      </c>
      <c r="K11">
        <v>178956</v>
      </c>
      <c r="L11">
        <v>179017</v>
      </c>
      <c r="M11">
        <v>179077</v>
      </c>
      <c r="N11">
        <v>178946</v>
      </c>
      <c r="O11">
        <v>214194</v>
      </c>
      <c r="P11">
        <v>214918</v>
      </c>
      <c r="Q11">
        <v>217693</v>
      </c>
      <c r="R11">
        <v>216986</v>
      </c>
      <c r="S11">
        <v>216518</v>
      </c>
      <c r="T11">
        <v>216440</v>
      </c>
      <c r="U11">
        <v>215847</v>
      </c>
      <c r="V11">
        <v>213126</v>
      </c>
      <c r="W11">
        <v>211556</v>
      </c>
      <c r="X11">
        <v>211409</v>
      </c>
      <c r="Y11">
        <v>211173</v>
      </c>
      <c r="Z11">
        <v>210427</v>
      </c>
      <c r="AA11">
        <v>211480</v>
      </c>
      <c r="AB11">
        <v>215700</v>
      </c>
      <c r="AC11">
        <v>215209</v>
      </c>
      <c r="AD11">
        <v>212736</v>
      </c>
      <c r="AE11">
        <v>216117</v>
      </c>
      <c r="AF11">
        <v>216156</v>
      </c>
      <c r="AG11">
        <v>215306</v>
      </c>
      <c r="AH11">
        <v>214640</v>
      </c>
      <c r="AI11">
        <v>212312</v>
      </c>
      <c r="AJ11">
        <v>210621</v>
      </c>
      <c r="AK11">
        <v>211615</v>
      </c>
      <c r="AL11">
        <v>216199</v>
      </c>
      <c r="AM11">
        <v>211761</v>
      </c>
      <c r="AN11">
        <v>208978</v>
      </c>
      <c r="AO11">
        <v>209409</v>
      </c>
      <c r="AP11">
        <v>211821</v>
      </c>
      <c r="AQ11">
        <v>213413</v>
      </c>
      <c r="AR11">
        <v>219544</v>
      </c>
      <c r="AS11">
        <v>219544</v>
      </c>
      <c r="AT11">
        <v>219544</v>
      </c>
      <c r="AU11">
        <v>219544</v>
      </c>
      <c r="AV11">
        <v>219544</v>
      </c>
      <c r="AW11">
        <v>219544</v>
      </c>
      <c r="AX11">
        <v>219544</v>
      </c>
    </row>
    <row r="12" spans="1:50" x14ac:dyDescent="0.25">
      <c r="A12" t="s">
        <v>10</v>
      </c>
      <c r="B12" t="s">
        <v>29</v>
      </c>
      <c r="E12" t="s">
        <v>80</v>
      </c>
      <c r="F12">
        <f>Beneficiation!F8*5</f>
        <v>59928.623924400003</v>
      </c>
      <c r="G12">
        <f>Beneficiation!G8*5</f>
        <v>59602.037418</v>
      </c>
      <c r="H12">
        <f>Beneficiation!H8*5</f>
        <v>59602.037418</v>
      </c>
      <c r="I12">
        <f>Beneficiation!I8*5</f>
        <v>61507.125372000002</v>
      </c>
      <c r="J12">
        <f>Beneficiation!J8*5</f>
        <v>57696.949463999998</v>
      </c>
      <c r="K12">
        <f>Beneficiation!K8*5</f>
        <v>59915.016153300006</v>
      </c>
      <c r="L12">
        <f>Beneficiation!L8*5</f>
        <v>59003.295489600001</v>
      </c>
      <c r="M12">
        <f>Beneficiation!M8*5</f>
        <v>59915.016153300006</v>
      </c>
      <c r="N12">
        <f>Beneficiation!N8*5</f>
        <v>61411.8709743</v>
      </c>
      <c r="O12">
        <f>Beneficiation!O8*5</f>
        <v>106684.92542400002</v>
      </c>
      <c r="P12">
        <f>Beneficiation!P8*5</f>
        <v>115393.898928</v>
      </c>
      <c r="Q12">
        <f>Beneficiation!Q8*5</f>
        <v>145902.52173420001</v>
      </c>
      <c r="R12">
        <f>Beneficiation!R8*5</f>
        <v>149440.5422202</v>
      </c>
      <c r="S12">
        <f>Beneficiation!S8*5</f>
        <v>120837.00736800002</v>
      </c>
      <c r="T12">
        <f>Beneficiation!T8*5</f>
        <v>89266.978415999998</v>
      </c>
      <c r="U12">
        <f>Beneficiation!U8*5</f>
        <v>87634.045884000006</v>
      </c>
      <c r="V12">
        <f>Beneficiation!V8*5</f>
        <v>79714.323103799994</v>
      </c>
      <c r="W12">
        <f>Beneficiation!W8*5</f>
        <v>77564.295270000002</v>
      </c>
      <c r="X12">
        <f>Beneficiation!X8*5</f>
        <v>77836.450691999999</v>
      </c>
      <c r="Y12">
        <f>Beneficiation!Y8*5</f>
        <v>79469.38322399999</v>
      </c>
      <c r="Z12">
        <f>Beneficiation!Z8*5</f>
        <v>82218.152986200002</v>
      </c>
      <c r="AA12">
        <f>Beneficiation!AA8*5</f>
        <v>88423.296607800003</v>
      </c>
      <c r="AB12">
        <f>Beneficiation!AB8*5</f>
        <v>124919.33869799999</v>
      </c>
      <c r="AC12">
        <f>Beneficiation!AC8*5</f>
        <v>87389.106004200003</v>
      </c>
      <c r="AD12">
        <f>Beneficiation!AD8*5</f>
        <v>81374.471178000007</v>
      </c>
      <c r="AE12">
        <f>Beneficiation!AE8*5</f>
        <v>148841.8002918</v>
      </c>
      <c r="AF12">
        <f>Beneficiation!AF8*5</f>
        <v>148869.01583399999</v>
      </c>
      <c r="AG12">
        <f>Beneficiation!AG8*5</f>
        <v>112645.12916580001</v>
      </c>
      <c r="AH12">
        <f>Beneficiation!AH8*5</f>
        <v>79768.754188200008</v>
      </c>
      <c r="AI12">
        <f>Beneficiation!AI8*5</f>
        <v>74570.585628000001</v>
      </c>
      <c r="AJ12">
        <f>Beneficiation!AJ8*5</f>
        <v>72964.868638200001</v>
      </c>
      <c r="AK12">
        <f>Beneficiation!AK8*5</f>
        <v>90083.444682000001</v>
      </c>
      <c r="AL12">
        <f>Beneficiation!AL8*5</f>
        <v>145575.93522779999</v>
      </c>
      <c r="AM12">
        <f>Beneficiation!AM8*5</f>
        <v>79741.538646000001</v>
      </c>
      <c r="AN12">
        <f>Beneficiation!AN8*5</f>
        <v>66923.018269799999</v>
      </c>
      <c r="AO12">
        <f>Beneficiation!AO8*5</f>
        <v>66950.233811999991</v>
      </c>
      <c r="AP12">
        <f>Beneficiation!AP8*5</f>
        <v>90627.755525999994</v>
      </c>
      <c r="AQ12">
        <f>Beneficiation!AQ8*5</f>
        <v>114849.58808399999</v>
      </c>
      <c r="AR12">
        <f>Beneficiation!AR8*5</f>
        <v>115086.36330114001</v>
      </c>
      <c r="AS12">
        <f>Beneficiation!AS8*5</f>
        <v>115086.36330114001</v>
      </c>
      <c r="AT12">
        <f>Beneficiation!AT8*5</f>
        <v>115086.36330114001</v>
      </c>
      <c r="AU12">
        <f>Beneficiation!AU8*5</f>
        <v>115086.36330114001</v>
      </c>
      <c r="AV12">
        <f>Beneficiation!AV8*5</f>
        <v>115086.36330114001</v>
      </c>
      <c r="AW12">
        <f>Beneficiation!AW8*5</f>
        <v>115086.36330114001</v>
      </c>
      <c r="AX12">
        <f>Beneficiation!AX8*5</f>
        <v>115086.36330114001</v>
      </c>
    </row>
    <row r="13" spans="1:50" x14ac:dyDescent="0.25">
      <c r="A13" s="5" t="s">
        <v>74</v>
      </c>
      <c r="E13" t="s">
        <v>81</v>
      </c>
      <c r="F13">
        <v>30000</v>
      </c>
      <c r="G13">
        <v>30000</v>
      </c>
      <c r="H13">
        <v>30000</v>
      </c>
      <c r="I13">
        <v>30000</v>
      </c>
      <c r="J13">
        <v>30000</v>
      </c>
      <c r="K13">
        <v>30000</v>
      </c>
      <c r="L13">
        <v>30000</v>
      </c>
      <c r="M13">
        <v>30000</v>
      </c>
      <c r="N13">
        <v>30000</v>
      </c>
      <c r="O13">
        <v>30000</v>
      </c>
      <c r="P13">
        <v>30000</v>
      </c>
      <c r="Q13">
        <v>30000</v>
      </c>
      <c r="R13">
        <v>30000</v>
      </c>
      <c r="S13">
        <v>30000</v>
      </c>
      <c r="T13">
        <v>30000</v>
      </c>
      <c r="U13">
        <v>30000</v>
      </c>
      <c r="V13">
        <v>30000</v>
      </c>
      <c r="W13">
        <v>30000</v>
      </c>
      <c r="X13">
        <v>30000</v>
      </c>
      <c r="Y13">
        <v>30000</v>
      </c>
      <c r="Z13">
        <v>30000</v>
      </c>
      <c r="AA13">
        <v>30000</v>
      </c>
      <c r="AB13">
        <v>30000</v>
      </c>
      <c r="AC13">
        <v>30000</v>
      </c>
      <c r="AD13">
        <v>30000</v>
      </c>
      <c r="AE13">
        <v>30000</v>
      </c>
      <c r="AF13">
        <v>30000</v>
      </c>
      <c r="AG13">
        <v>30000</v>
      </c>
      <c r="AH13">
        <v>30000</v>
      </c>
      <c r="AI13">
        <v>30000</v>
      </c>
      <c r="AJ13">
        <v>30000</v>
      </c>
      <c r="AK13">
        <v>30000</v>
      </c>
      <c r="AL13">
        <v>30000</v>
      </c>
      <c r="AM13">
        <v>30000</v>
      </c>
      <c r="AN13">
        <v>30000</v>
      </c>
      <c r="AO13">
        <v>30000</v>
      </c>
      <c r="AP13">
        <v>30000</v>
      </c>
      <c r="AQ13">
        <v>30000</v>
      </c>
      <c r="AR13">
        <v>30000</v>
      </c>
      <c r="AS13">
        <v>30000</v>
      </c>
      <c r="AT13">
        <v>30000</v>
      </c>
      <c r="AU13">
        <v>30000</v>
      </c>
      <c r="AV13">
        <v>30000</v>
      </c>
      <c r="AW13">
        <v>30000</v>
      </c>
      <c r="AX13">
        <v>30000</v>
      </c>
    </row>
    <row r="14" spans="1:50" x14ac:dyDescent="0.25">
      <c r="A14" s="5" t="s">
        <v>75</v>
      </c>
    </row>
    <row r="15" spans="1:50" x14ac:dyDescent="0.25">
      <c r="A15" s="5" t="s">
        <v>14</v>
      </c>
      <c r="E15" t="s">
        <v>82</v>
      </c>
      <c r="F15">
        <f>1142*360</f>
        <v>411120</v>
      </c>
      <c r="G15">
        <f t="shared" ref="G15:AX15" si="0">1142*360</f>
        <v>411120</v>
      </c>
      <c r="H15">
        <f t="shared" si="0"/>
        <v>411120</v>
      </c>
      <c r="I15">
        <f t="shared" si="0"/>
        <v>411120</v>
      </c>
      <c r="J15">
        <f t="shared" si="0"/>
        <v>411120</v>
      </c>
      <c r="K15">
        <f t="shared" si="0"/>
        <v>411120</v>
      </c>
      <c r="L15">
        <f t="shared" si="0"/>
        <v>411120</v>
      </c>
      <c r="M15">
        <f t="shared" si="0"/>
        <v>411120</v>
      </c>
      <c r="N15">
        <f t="shared" si="0"/>
        <v>411120</v>
      </c>
      <c r="O15">
        <f t="shared" si="0"/>
        <v>411120</v>
      </c>
      <c r="P15">
        <f t="shared" si="0"/>
        <v>411120</v>
      </c>
      <c r="Q15">
        <f t="shared" si="0"/>
        <v>411120</v>
      </c>
      <c r="R15">
        <f t="shared" si="0"/>
        <v>411120</v>
      </c>
      <c r="S15">
        <f t="shared" si="0"/>
        <v>411120</v>
      </c>
      <c r="T15">
        <f t="shared" si="0"/>
        <v>411120</v>
      </c>
      <c r="U15">
        <f t="shared" si="0"/>
        <v>411120</v>
      </c>
      <c r="V15">
        <f t="shared" si="0"/>
        <v>411120</v>
      </c>
      <c r="W15">
        <f t="shared" si="0"/>
        <v>411120</v>
      </c>
      <c r="X15">
        <f t="shared" si="0"/>
        <v>411120</v>
      </c>
      <c r="Y15">
        <f t="shared" si="0"/>
        <v>411120</v>
      </c>
      <c r="Z15">
        <f t="shared" si="0"/>
        <v>411120</v>
      </c>
      <c r="AA15">
        <f t="shared" si="0"/>
        <v>411120</v>
      </c>
      <c r="AB15">
        <f t="shared" si="0"/>
        <v>411120</v>
      </c>
      <c r="AC15">
        <f t="shared" si="0"/>
        <v>411120</v>
      </c>
      <c r="AD15">
        <f t="shared" si="0"/>
        <v>411120</v>
      </c>
      <c r="AE15">
        <f t="shared" si="0"/>
        <v>411120</v>
      </c>
      <c r="AF15">
        <f t="shared" si="0"/>
        <v>411120</v>
      </c>
      <c r="AG15">
        <f t="shared" si="0"/>
        <v>411120</v>
      </c>
      <c r="AH15">
        <f t="shared" si="0"/>
        <v>411120</v>
      </c>
      <c r="AI15">
        <f t="shared" si="0"/>
        <v>411120</v>
      </c>
      <c r="AJ15">
        <f t="shared" si="0"/>
        <v>411120</v>
      </c>
      <c r="AK15">
        <f t="shared" si="0"/>
        <v>411120</v>
      </c>
      <c r="AL15">
        <f t="shared" si="0"/>
        <v>411120</v>
      </c>
      <c r="AM15">
        <f t="shared" si="0"/>
        <v>411120</v>
      </c>
      <c r="AN15">
        <f t="shared" si="0"/>
        <v>411120</v>
      </c>
      <c r="AO15">
        <f t="shared" si="0"/>
        <v>411120</v>
      </c>
      <c r="AP15">
        <f t="shared" si="0"/>
        <v>411120</v>
      </c>
      <c r="AQ15">
        <f t="shared" si="0"/>
        <v>411120</v>
      </c>
      <c r="AR15">
        <f t="shared" si="0"/>
        <v>411120</v>
      </c>
      <c r="AS15">
        <f t="shared" si="0"/>
        <v>411120</v>
      </c>
      <c r="AT15">
        <f t="shared" si="0"/>
        <v>411120</v>
      </c>
      <c r="AU15">
        <f t="shared" si="0"/>
        <v>411120</v>
      </c>
      <c r="AV15">
        <f t="shared" si="0"/>
        <v>411120</v>
      </c>
      <c r="AW15">
        <f t="shared" si="0"/>
        <v>411120</v>
      </c>
      <c r="AX15">
        <f t="shared" si="0"/>
        <v>411120</v>
      </c>
    </row>
    <row r="16" spans="1:50" x14ac:dyDescent="0.25">
      <c r="A16" s="8" t="s">
        <v>12</v>
      </c>
      <c r="B16" s="8" t="s">
        <v>1</v>
      </c>
      <c r="C16" s="8" t="s">
        <v>16</v>
      </c>
      <c r="D16" s="8" t="s">
        <v>2</v>
      </c>
      <c r="E16" s="8" t="s">
        <v>8</v>
      </c>
      <c r="F16" s="9">
        <v>1</v>
      </c>
      <c r="G16" s="9">
        <v>2</v>
      </c>
      <c r="H16" s="9">
        <v>3</v>
      </c>
      <c r="I16" s="9">
        <v>4</v>
      </c>
      <c r="J16" s="9">
        <v>5</v>
      </c>
      <c r="K16" s="9">
        <v>6</v>
      </c>
      <c r="L16" s="9">
        <v>7</v>
      </c>
      <c r="M16" s="9">
        <v>8</v>
      </c>
      <c r="N16" s="9">
        <v>9</v>
      </c>
      <c r="O16" s="9">
        <v>10</v>
      </c>
      <c r="P16" s="9">
        <v>11</v>
      </c>
      <c r="Q16" s="9">
        <v>12</v>
      </c>
      <c r="R16" s="9">
        <v>13</v>
      </c>
      <c r="S16" s="9">
        <v>14</v>
      </c>
      <c r="T16" s="9">
        <v>15</v>
      </c>
      <c r="U16" s="9">
        <v>16</v>
      </c>
      <c r="V16" s="9">
        <v>17</v>
      </c>
      <c r="W16" s="9">
        <v>18</v>
      </c>
      <c r="X16" s="9">
        <v>19</v>
      </c>
      <c r="Y16" s="9">
        <v>20</v>
      </c>
      <c r="Z16" s="9">
        <v>21</v>
      </c>
      <c r="AA16" s="9">
        <v>22</v>
      </c>
      <c r="AB16" s="9">
        <v>23</v>
      </c>
      <c r="AC16" s="9">
        <v>24</v>
      </c>
      <c r="AD16" s="9">
        <v>25</v>
      </c>
      <c r="AE16" s="9">
        <v>26</v>
      </c>
      <c r="AF16" s="9">
        <v>27</v>
      </c>
      <c r="AG16" s="9">
        <v>28</v>
      </c>
      <c r="AH16" s="9">
        <v>29</v>
      </c>
      <c r="AI16" s="9">
        <v>30</v>
      </c>
      <c r="AJ16" s="9">
        <v>31</v>
      </c>
      <c r="AK16" s="9">
        <v>32</v>
      </c>
      <c r="AL16" s="9">
        <v>33</v>
      </c>
      <c r="AM16" s="9">
        <v>34</v>
      </c>
      <c r="AN16" s="9">
        <v>35</v>
      </c>
      <c r="AO16" s="9">
        <v>36</v>
      </c>
      <c r="AP16" s="9">
        <v>37</v>
      </c>
      <c r="AQ16" s="9">
        <v>38</v>
      </c>
      <c r="AR16" s="9">
        <v>39</v>
      </c>
      <c r="AS16" s="9">
        <v>40</v>
      </c>
      <c r="AT16" s="9">
        <v>41</v>
      </c>
      <c r="AU16" s="9">
        <v>42</v>
      </c>
      <c r="AV16" s="9">
        <v>43</v>
      </c>
      <c r="AW16" s="9">
        <v>44</v>
      </c>
      <c r="AX16" s="9">
        <v>45</v>
      </c>
    </row>
    <row r="17" spans="1:50" x14ac:dyDescent="0.25">
      <c r="A17" t="s">
        <v>54</v>
      </c>
      <c r="F17">
        <v>9703.2479790400012</v>
      </c>
      <c r="G17">
        <v>8869.5452029799999</v>
      </c>
      <c r="H17">
        <v>8508.4856764600008</v>
      </c>
      <c r="I17">
        <v>8330.6774674200005</v>
      </c>
      <c r="J17">
        <v>8445.8899294000003</v>
      </c>
      <c r="K17">
        <v>6835.6370159000007</v>
      </c>
      <c r="L17">
        <v>6401.0955254400005</v>
      </c>
      <c r="M17">
        <v>6238.7094569800001</v>
      </c>
      <c r="N17">
        <v>6250.5028586000008</v>
      </c>
      <c r="O17">
        <v>8614.6262910400001</v>
      </c>
      <c r="P17">
        <v>8816.0213033199998</v>
      </c>
      <c r="Q17">
        <v>9635.2091235400003</v>
      </c>
      <c r="R17">
        <v>8765.2189578800007</v>
      </c>
      <c r="S17">
        <v>7730.1211695400007</v>
      </c>
      <c r="T17">
        <v>7287.41501642</v>
      </c>
      <c r="U17">
        <v>6919.0980119800006</v>
      </c>
      <c r="V17">
        <v>7510.58246246</v>
      </c>
      <c r="W17">
        <v>7373.59756672</v>
      </c>
      <c r="X17">
        <v>7129.5648716600008</v>
      </c>
      <c r="Y17">
        <v>6774.8556383200003</v>
      </c>
      <c r="Z17">
        <v>6599.7689835000001</v>
      </c>
      <c r="AA17">
        <v>6334.8710394200007</v>
      </c>
      <c r="AB17">
        <v>6402.9098949200006</v>
      </c>
      <c r="AC17">
        <v>6472.7631199000007</v>
      </c>
      <c r="AD17">
        <v>6586.1612124000003</v>
      </c>
      <c r="AE17">
        <v>6707.7239675600003</v>
      </c>
      <c r="AF17">
        <v>6523.5654653400006</v>
      </c>
      <c r="AG17">
        <v>6532.6373127400002</v>
      </c>
      <c r="AH17">
        <v>6774.8556383200003</v>
      </c>
      <c r="AI17">
        <v>6635.1491883600002</v>
      </c>
      <c r="AJ17">
        <v>6615.19112408</v>
      </c>
      <c r="AK17">
        <v>6586.1612124000003</v>
      </c>
      <c r="AL17">
        <v>6729.4964013200006</v>
      </c>
      <c r="AM17">
        <v>6338.49977838</v>
      </c>
      <c r="AN17">
        <v>6022.7994888600006</v>
      </c>
      <c r="AO17">
        <v>5844.9912798200003</v>
      </c>
      <c r="AP17">
        <v>6106.2604849400004</v>
      </c>
      <c r="AQ17">
        <v>6211.4939147800005</v>
      </c>
      <c r="AR17">
        <v>5113.8003793799999</v>
      </c>
      <c r="AS17">
        <v>5113.8003793799999</v>
      </c>
      <c r="AT17">
        <v>5113.8003793799999</v>
      </c>
      <c r="AU17">
        <v>5113.8003793799999</v>
      </c>
      <c r="AV17">
        <v>5113.8003793799999</v>
      </c>
      <c r="AW17">
        <v>5113.8003793799999</v>
      </c>
      <c r="AX17">
        <v>5113.8003793799999</v>
      </c>
    </row>
    <row r="18" spans="1:50" x14ac:dyDescent="0.25">
      <c r="A18" t="s">
        <v>55</v>
      </c>
      <c r="F18">
        <f>[1]Hydrometallurgy!B19*0.90718474</f>
        <v>146.05674314000001</v>
      </c>
      <c r="G18">
        <f>[1]Hydrometallurgy!C19*0.90718474</f>
        <v>135.17052626</v>
      </c>
      <c r="H18">
        <f>[1]Hydrometallurgy!D19*0.90718474</f>
        <v>129.72741782</v>
      </c>
      <c r="I18">
        <f>[1]Hydrometallurgy!E19*0.90718474</f>
        <v>127.91304834</v>
      </c>
      <c r="J18">
        <f>[1]Hydrometallurgy!F19*0.90718474</f>
        <v>127.00586360000001</v>
      </c>
      <c r="K18">
        <f>[1]Hydrometallurgy!G19*0.90718474</f>
        <v>107.04779932000001</v>
      </c>
      <c r="L18">
        <f>[1]Hydrometallurgy!H19*0.90718474</f>
        <v>107.95498406</v>
      </c>
      <c r="M18">
        <f>[1]Hydrometallurgy!I19*0.90718474</f>
        <v>112.49090776</v>
      </c>
      <c r="N18">
        <f>[1]Hydrometallurgy!J19*0.90718474</f>
        <v>117.02683146000001</v>
      </c>
      <c r="O18">
        <f>[1]Hydrometallurgy!K19*0.90718474</f>
        <v>208.65249020000002</v>
      </c>
      <c r="P18">
        <f>[1]Hydrometallurgy!L19*0.90718474</f>
        <v>225.88900026000002</v>
      </c>
      <c r="Q18">
        <f>[1]Hydrometallurgy!M19*0.90718474</f>
        <v>274.87697622000002</v>
      </c>
      <c r="R18">
        <f>[1]Hydrometallurgy!N19*0.90718474</f>
        <v>266.71231356000004</v>
      </c>
      <c r="S18">
        <f>[1]Hydrometallurgy!O19*0.90718474</f>
        <v>206.83812072000001</v>
      </c>
      <c r="T18">
        <f>[1]Hydrometallurgy!P19*0.90718474</f>
        <v>146.05674314000001</v>
      </c>
      <c r="U18">
        <f>[1]Hydrometallurgy!Q19*0.90718474</f>
        <v>137.89208048</v>
      </c>
      <c r="V18">
        <f>[1]Hydrometallurgy!R19*0.90718474</f>
        <v>145.14955840000002</v>
      </c>
      <c r="W18">
        <f>[1]Hydrometallurgy!S19*0.90718474</f>
        <v>148.77829736000001</v>
      </c>
      <c r="X18">
        <f>[1]Hydrometallurgy!T19*0.90718474</f>
        <v>154.22140580000001</v>
      </c>
      <c r="Y18">
        <f>[1]Hydrometallurgy!U19*0.90718474</f>
        <v>150.59266684000002</v>
      </c>
      <c r="Z18">
        <f>[1]Hydrometallurgy!V19*0.90718474</f>
        <v>158.7573295</v>
      </c>
      <c r="AA18">
        <f>[1]Hydrometallurgy!W19*0.90718474</f>
        <v>164.20043794</v>
      </c>
      <c r="AB18">
        <f>[1]Hydrometallurgy!X19*0.90718474</f>
        <v>242.21832558</v>
      </c>
      <c r="AC18">
        <f>[1]Hydrometallurgy!Y19*0.90718474</f>
        <v>129.72741782</v>
      </c>
      <c r="AD18">
        <f>[1]Hydrometallurgy!Z19*0.90718474</f>
        <v>139.70644996000001</v>
      </c>
      <c r="AE18">
        <f>[1]Hydrometallurgy!AA19*0.90718474</f>
        <v>302.09251842000003</v>
      </c>
      <c r="AF18">
        <f>[1]Hydrometallurgy!AB19*0.90718474</f>
        <v>278.50571518000004</v>
      </c>
      <c r="AG18">
        <f>[1]Hydrometallurgy!AC19*0.90718474</f>
        <v>212.28122916000001</v>
      </c>
      <c r="AH18">
        <f>[1]Hydrometallurgy!AD19*0.90718474</f>
        <v>125.19149412</v>
      </c>
      <c r="AI18">
        <f>[1]Hydrometallurgy!AE19*0.90718474</f>
        <v>121.56275516000001</v>
      </c>
      <c r="AJ18">
        <f>[1]Hydrometallurgy!AF19*0.90718474</f>
        <v>131.54178730000001</v>
      </c>
      <c r="AK18">
        <f>[1]Hydrometallurgy!AG19*0.90718474</f>
        <v>185.97287170000001</v>
      </c>
      <c r="AL18">
        <f>[1]Hydrometallurgy!AH19*0.90718474</f>
        <v>280.32008466000002</v>
      </c>
      <c r="AM18">
        <f>[1]Hydrometallurgy!AI19*0.90718474</f>
        <v>156.03577528</v>
      </c>
      <c r="AN18">
        <f>[1]Hydrometallurgy!AJ19*0.90718474</f>
        <v>107.95498406</v>
      </c>
      <c r="AO18">
        <f>[1]Hydrometallurgy!AK19*0.90718474</f>
        <v>105.23342984</v>
      </c>
      <c r="AP18">
        <f>[1]Hydrometallurgy!AL19*0.90718474</f>
        <v>185.97287170000001</v>
      </c>
      <c r="AQ18">
        <f>[1]Hydrometallurgy!AM19*0.90718474</f>
        <v>229.51773922000001</v>
      </c>
      <c r="AR18">
        <f>[1]Hydrometallurgy!AN19*0.90718474</f>
        <v>140.61363470000001</v>
      </c>
      <c r="AS18">
        <f>[1]Hydrometallurgy!AO19*0.90718474</f>
        <v>140.61363470000001</v>
      </c>
      <c r="AT18">
        <f>[1]Hydrometallurgy!AP19*0.90718474</f>
        <v>140.61363470000001</v>
      </c>
      <c r="AU18">
        <f>[1]Hydrometallurgy!AQ19*0.90718474</f>
        <v>140.61363470000001</v>
      </c>
      <c r="AV18">
        <f>[1]Hydrometallurgy!AR19*0.90718474</f>
        <v>140.61363470000001</v>
      </c>
      <c r="AW18">
        <f>[1]Hydrometallurgy!AS19*0.90718474</f>
        <v>140.61363470000001</v>
      </c>
      <c r="AX18">
        <f>[1]Hydrometallurgy!AT19*0.90718474</f>
        <v>140.61363470000001</v>
      </c>
    </row>
    <row r="19" spans="1:50" x14ac:dyDescent="0.25">
      <c r="A19" t="s">
        <v>56</v>
      </c>
      <c r="F19">
        <f>[1]Hydrometallurgy!B20*0.90718474</f>
        <v>49.895160700000005</v>
      </c>
      <c r="G19">
        <f>[1]Hydrometallurgy!C20*0.90718474</f>
        <v>47.173606480000004</v>
      </c>
      <c r="H19">
        <f>[1]Hydrometallurgy!D20*0.90718474</f>
        <v>45.359237</v>
      </c>
      <c r="I19">
        <f>[1]Hydrometallurgy!E20*0.90718474</f>
        <v>44.452052260000002</v>
      </c>
      <c r="J19">
        <f>[1]Hydrometallurgy!F20*0.90718474</f>
        <v>43.544867520000004</v>
      </c>
      <c r="K19">
        <f>[1]Hydrometallurgy!G20*0.90718474</f>
        <v>38.101759080000001</v>
      </c>
      <c r="L19">
        <f>[1]Hydrometallurgy!H20*0.90718474</f>
        <v>41.730498040000001</v>
      </c>
      <c r="M19">
        <f>[1]Hydrometallurgy!I20*0.90718474</f>
        <v>45.359237</v>
      </c>
      <c r="N19">
        <f>[1]Hydrometallurgy!J20*0.90718474</f>
        <v>48.98797596</v>
      </c>
      <c r="O19">
        <f>[1]Hydrometallurgy!K20*0.90718474</f>
        <v>101.60469088000001</v>
      </c>
      <c r="P19">
        <f>[1]Hydrometallurgy!L20*0.90718474</f>
        <v>113.3980925</v>
      </c>
      <c r="Q19">
        <f>[1]Hydrometallurgy!M20*0.90718474</f>
        <v>144.24237366</v>
      </c>
      <c r="R19">
        <f>[1]Hydrometallurgy!N20*0.90718474</f>
        <v>143.33518892000001</v>
      </c>
      <c r="S19">
        <f>[1]Hydrometallurgy!O20*0.90718474</f>
        <v>107.04779932000001</v>
      </c>
      <c r="T19">
        <f>[1]Hydrometallurgy!P20*0.90718474</f>
        <v>63.502931800000006</v>
      </c>
      <c r="U19">
        <f>[1]Hydrometallurgy!Q20*0.90718474</f>
        <v>60.781377580000004</v>
      </c>
      <c r="V19">
        <f>[1]Hydrometallurgy!R20*0.90718474</f>
        <v>62.595747060000001</v>
      </c>
      <c r="W19">
        <f>[1]Hydrometallurgy!S20*0.90718474</f>
        <v>65.317301280000009</v>
      </c>
      <c r="X19">
        <f>[1]Hydrometallurgy!T20*0.90718474</f>
        <v>70.760409719999998</v>
      </c>
      <c r="Y19">
        <f>[1]Hydrometallurgy!U20*0.90718474</f>
        <v>70.760409719999998</v>
      </c>
      <c r="Z19">
        <f>[1]Hydrometallurgy!V20*0.90718474</f>
        <v>77.110702900000007</v>
      </c>
      <c r="AA19">
        <f>[1]Hydrometallurgy!W20*0.90718474</f>
        <v>83.460996080000001</v>
      </c>
      <c r="AB19">
        <f>[1]Hydrometallurgy!X20*0.90718474</f>
        <v>141.52081944</v>
      </c>
      <c r="AC19">
        <f>[1]Hydrometallurgy!Y20*0.90718474</f>
        <v>57.152638620000005</v>
      </c>
      <c r="AD19">
        <f>[1]Hydrometallurgy!Z20*0.90718474</f>
        <v>63.502931800000006</v>
      </c>
      <c r="AE19">
        <f>[1]Hydrometallurgy!AA20*0.90718474</f>
        <v>185.06568696000002</v>
      </c>
      <c r="AF19">
        <f>[1]Hydrometallurgy!AB20*0.90718474</f>
        <v>167.82917690000002</v>
      </c>
      <c r="AG19">
        <f>[1]Hydrometallurgy!AC20*0.90718474</f>
        <v>117.9340162</v>
      </c>
      <c r="AH19">
        <f>[1]Hydrometallurgy!AD20*0.90718474</f>
        <v>51.709530180000002</v>
      </c>
      <c r="AI19">
        <f>[1]Hydrometallurgy!AE20*0.90718474</f>
        <v>49.895160700000005</v>
      </c>
      <c r="AJ19">
        <f>[1]Hydrometallurgy!AF20*0.90718474</f>
        <v>57.152638620000005</v>
      </c>
      <c r="AK19">
        <f>[1]Hydrometallurgy!AG20*0.90718474</f>
        <v>97.97595192</v>
      </c>
      <c r="AL19">
        <f>[1]Hydrometallurgy!AH20*0.90718474</f>
        <v>167.82917690000002</v>
      </c>
      <c r="AM19">
        <f>[1]Hydrometallurgy!AI20*0.90718474</f>
        <v>77.110702900000007</v>
      </c>
      <c r="AN19">
        <f>[1]Hydrometallurgy!AJ20*0.90718474</f>
        <v>43.544867520000004</v>
      </c>
      <c r="AO19">
        <f>[1]Hydrometallurgy!AK20*0.90718474</f>
        <v>42.637682779999999</v>
      </c>
      <c r="AP19">
        <f>[1]Hydrometallurgy!AL20*0.90718474</f>
        <v>101.60469088000001</v>
      </c>
      <c r="AQ19">
        <f>[1]Hydrometallurgy!AM20*0.90718474</f>
        <v>133.35615678000002</v>
      </c>
      <c r="AR19">
        <f>[1]Hydrometallurgy!AN20*0.90718474</f>
        <v>73.48196394</v>
      </c>
      <c r="AS19">
        <f>[1]Hydrometallurgy!AO20*0.90718474</f>
        <v>73.48196394</v>
      </c>
      <c r="AT19">
        <f>[1]Hydrometallurgy!AP20*0.90718474</f>
        <v>73.48196394</v>
      </c>
      <c r="AU19">
        <f>[1]Hydrometallurgy!AQ20*0.90718474</f>
        <v>73.48196394</v>
      </c>
      <c r="AV19">
        <f>[1]Hydrometallurgy!AR20*0.90718474</f>
        <v>73.48196394</v>
      </c>
      <c r="AW19">
        <f>[1]Hydrometallurgy!AS20*0.90718474</f>
        <v>73.48196394</v>
      </c>
      <c r="AX19">
        <f>[1]Hydrometallurgy!AT20*0.90718474</f>
        <v>73.48196394</v>
      </c>
    </row>
    <row r="20" spans="1:50" x14ac:dyDescent="0.25">
      <c r="A20" t="s">
        <v>57</v>
      </c>
      <c r="F20">
        <f>[1]Hydrometallurgy!B21*0.90718474</f>
        <v>65.317301280000009</v>
      </c>
      <c r="G20">
        <f>[1]Hydrometallurgy!C21*0.90718474</f>
        <v>60.781377580000004</v>
      </c>
      <c r="H20">
        <f>[1]Hydrometallurgy!D21*0.90718474</f>
        <v>58.967008100000001</v>
      </c>
      <c r="I20">
        <f>[1]Hydrometallurgy!E21*0.90718474</f>
        <v>58.059823360000003</v>
      </c>
      <c r="J20">
        <f>[1]Hydrometallurgy!F21*0.90718474</f>
        <v>56.245453879999999</v>
      </c>
      <c r="K20">
        <f>[1]Hydrometallurgy!G21*0.90718474</f>
        <v>49.895160700000005</v>
      </c>
      <c r="L20">
        <f>[1]Hydrometallurgy!H21*0.90718474</f>
        <v>53.523899660000005</v>
      </c>
      <c r="M20">
        <f>[1]Hydrometallurgy!I21*0.90718474</f>
        <v>58.967008100000001</v>
      </c>
      <c r="N20">
        <f>[1]Hydrometallurgy!J21*0.90718474</f>
        <v>63.502931800000006</v>
      </c>
      <c r="O20">
        <f>[1]Hydrometallurgy!K21*0.90718474</f>
        <v>131.54178730000001</v>
      </c>
      <c r="P20">
        <f>[1]Hydrometallurgy!L21*0.90718474</f>
        <v>146.05674314000001</v>
      </c>
      <c r="Q20">
        <f>[1]Hydrometallurgy!M21*0.90718474</f>
        <v>185.97287170000001</v>
      </c>
      <c r="R20">
        <f>[1]Hydrometallurgy!N21*0.90718474</f>
        <v>185.97287170000001</v>
      </c>
      <c r="S20">
        <f>[1]Hydrometallurgy!O21*0.90718474</f>
        <v>138.79926522</v>
      </c>
      <c r="T20">
        <f>[1]Hydrometallurgy!P21*0.90718474</f>
        <v>82.55381134000001</v>
      </c>
      <c r="U20">
        <f>[1]Hydrometallurgy!Q21*0.90718474</f>
        <v>78.017887639999998</v>
      </c>
      <c r="V20">
        <f>[1]Hydrometallurgy!R21*0.90718474</f>
        <v>80.739441859999999</v>
      </c>
      <c r="W20">
        <f>[1]Hydrometallurgy!S21*0.90718474</f>
        <v>84.368180820000006</v>
      </c>
      <c r="X20">
        <f>[1]Hydrometallurgy!T21*0.90718474</f>
        <v>91.625658740000006</v>
      </c>
      <c r="Y20">
        <f>[1]Hydrometallurgy!U21*0.90718474</f>
        <v>91.625658740000006</v>
      </c>
      <c r="Z20">
        <f>[1]Hydrometallurgy!V21*0.90718474</f>
        <v>99.79032140000001</v>
      </c>
      <c r="AA20">
        <f>[1]Hydrometallurgy!W21*0.90718474</f>
        <v>107.95498406</v>
      </c>
      <c r="AB20">
        <f>[1]Hydrometallurgy!X21*0.90718474</f>
        <v>183.25131748000001</v>
      </c>
      <c r="AC20">
        <f>[1]Hydrometallurgy!Y21*0.90718474</f>
        <v>73.48196394</v>
      </c>
      <c r="AD20">
        <f>[1]Hydrometallurgy!Z21*0.90718474</f>
        <v>82.55381134000001</v>
      </c>
      <c r="AE20">
        <f>[1]Hydrometallurgy!AA21*0.90718474</f>
        <v>238.58958662000001</v>
      </c>
      <c r="AF20">
        <f>[1]Hydrometallurgy!AB21*0.90718474</f>
        <v>216.81715286000002</v>
      </c>
      <c r="AG20">
        <f>[1]Hydrometallurgy!AC21*0.90718474</f>
        <v>152.40703632</v>
      </c>
      <c r="AH20">
        <f>[1]Hydrometallurgy!AD21*0.90718474</f>
        <v>67.131670760000006</v>
      </c>
      <c r="AI20">
        <f>[1]Hydrometallurgy!AE21*0.90718474</f>
        <v>64.410116540000004</v>
      </c>
      <c r="AJ20">
        <f>[1]Hydrometallurgy!AF21*0.90718474</f>
        <v>73.48196394</v>
      </c>
      <c r="AK20">
        <f>[1]Hydrometallurgy!AG21*0.90718474</f>
        <v>127.00586360000001</v>
      </c>
      <c r="AL20">
        <f>[1]Hydrometallurgy!AH21*0.90718474</f>
        <v>217.72433760000001</v>
      </c>
      <c r="AM20">
        <f>[1]Hydrometallurgy!AI21*0.90718474</f>
        <v>99.79032140000001</v>
      </c>
      <c r="AN20">
        <f>[1]Hydrometallurgy!AJ21*0.90718474</f>
        <v>56.245453879999999</v>
      </c>
      <c r="AO20">
        <f>[1]Hydrometallurgy!AK21*0.90718474</f>
        <v>54.431084400000003</v>
      </c>
      <c r="AP20">
        <f>[1]Hydrometallurgy!AL21*0.90718474</f>
        <v>130.63460256000002</v>
      </c>
      <c r="AQ20">
        <f>[1]Hydrometallurgy!AM21*0.90718474</f>
        <v>172.36510060000001</v>
      </c>
      <c r="AR20">
        <f>[1]Hydrometallurgy!AN21*0.90718474</f>
        <v>94.347212960000007</v>
      </c>
      <c r="AS20">
        <f>[1]Hydrometallurgy!AO21*0.90718474</f>
        <v>94.347212960000007</v>
      </c>
      <c r="AT20">
        <f>[1]Hydrometallurgy!AP21*0.90718474</f>
        <v>94.347212960000007</v>
      </c>
      <c r="AU20">
        <f>[1]Hydrometallurgy!AQ21*0.90718474</f>
        <v>94.347212960000007</v>
      </c>
      <c r="AV20">
        <f>[1]Hydrometallurgy!AR21*0.90718474</f>
        <v>94.347212960000007</v>
      </c>
      <c r="AW20">
        <f>[1]Hydrometallurgy!AS21*0.90718474</f>
        <v>94.347212960000007</v>
      </c>
      <c r="AX20">
        <f>[1]Hydrometallurgy!AT21*0.90718474</f>
        <v>94.347212960000007</v>
      </c>
    </row>
    <row r="21" spans="1:50" x14ac:dyDescent="0.25">
      <c r="A21" t="s">
        <v>58</v>
      </c>
      <c r="F21">
        <f>[1]Hydrometallurgy!B22*0.90718474</f>
        <v>16653.19027218</v>
      </c>
      <c r="G21">
        <f>[1]Hydrometallurgy!C22*0.90718474</f>
        <v>15223.467121940001</v>
      </c>
      <c r="H21">
        <f>[1]Hydrometallurgy!D22*0.90718474</f>
        <v>14605.674314</v>
      </c>
      <c r="I21">
        <f>[1]Hydrometallurgy!E22*0.90718474</f>
        <v>14301.767426100001</v>
      </c>
      <c r="J21">
        <f>[1]Hydrometallurgy!F22*0.90718474</f>
        <v>14498.626514680001</v>
      </c>
      <c r="K21">
        <f>[1]Hydrometallurgy!G22*0.90718474</f>
        <v>11739.87772034</v>
      </c>
      <c r="L21">
        <f>[1]Hydrometallurgy!H22*0.90718474</f>
        <v>11001.42934198</v>
      </c>
      <c r="M21">
        <f>[1]Hydrometallurgy!I22*0.90718474</f>
        <v>10730.181104720001</v>
      </c>
      <c r="N21">
        <f>[1]Hydrometallurgy!J22*0.90718474</f>
        <v>10754.675092700001</v>
      </c>
      <c r="O21">
        <f>[1]Hydrometallurgy!K22*0.90718474</f>
        <v>14880.551290220001</v>
      </c>
      <c r="P21">
        <f>[1]Hydrometallurgy!L22*0.90718474</f>
        <v>15245.2395557</v>
      </c>
      <c r="Q21">
        <f>[1]Hydrometallurgy!M22*0.90718474</f>
        <v>16699.456693920001</v>
      </c>
      <c r="R21">
        <f>[1]Hydrometallurgy!N22*0.90718474</f>
        <v>15241.610816740002</v>
      </c>
      <c r="S21">
        <f>[1]Hydrometallurgy!O22*0.90718474</f>
        <v>13421.7982283</v>
      </c>
      <c r="T21">
        <f>[1]Hydrometallurgy!P22*0.90718474</f>
        <v>12501.912901940001</v>
      </c>
      <c r="U21">
        <f>[1]Hydrometallurgy!Q22*0.90718474</f>
        <v>11868.69795342</v>
      </c>
      <c r="V21">
        <f>[1]Hydrometallurgy!R22*0.90718474</f>
        <v>12876.580199560001</v>
      </c>
      <c r="W21">
        <f>[1]Hydrometallurgy!S22*0.90718474</f>
        <v>12651.59838404</v>
      </c>
      <c r="X21">
        <f>[1]Hydrometallurgy!T22*0.90718474</f>
        <v>12250.622728960001</v>
      </c>
      <c r="Y21">
        <f>[1]Hydrometallurgy!U22*0.90718474</f>
        <v>11640.99458368</v>
      </c>
      <c r="Z21">
        <f>[1]Hydrometallurgy!V22*0.90718474</f>
        <v>11359.767314280001</v>
      </c>
      <c r="AA21">
        <f>[1]Hydrometallurgy!W22*0.90718474</f>
        <v>10924.31863908</v>
      </c>
      <c r="AB21">
        <f>[1]Hydrometallurgy!X22*0.90718474</f>
        <v>11175.60881206</v>
      </c>
      <c r="AC21">
        <f>[1]Hydrometallurgy!Y22*0.90718474</f>
        <v>11105.755587080001</v>
      </c>
      <c r="AD21">
        <f>[1]Hydrometallurgy!Z22*0.90718474</f>
        <v>11312.593707800001</v>
      </c>
      <c r="AE21">
        <f>[1]Hydrometallurgy!AA22*0.90718474</f>
        <v>11799.75191318</v>
      </c>
      <c r="AF21">
        <f>[1]Hydrometallurgy!AB22*0.90718474</f>
        <v>11444.135495100001</v>
      </c>
      <c r="AG21">
        <f>[1]Hydrometallurgy!AC22*0.90718474</f>
        <v>11343.43798896</v>
      </c>
      <c r="AH21">
        <f>[1]Hydrometallurgy!AD22*0.90718474</f>
        <v>11597.449716160001</v>
      </c>
      <c r="AI21">
        <f>[1]Hydrometallurgy!AE22*0.90718474</f>
        <v>11355.23139058</v>
      </c>
      <c r="AJ21">
        <f>[1]Hydrometallurgy!AF22*0.90718474</f>
        <v>11337.087695780001</v>
      </c>
      <c r="AK21">
        <f>[1]Hydrometallurgy!AG22*0.90718474</f>
        <v>11384.26130226</v>
      </c>
      <c r="AL21">
        <f>[1]Hydrometallurgy!AH22*0.90718474</f>
        <v>11797.9375437</v>
      </c>
      <c r="AM21">
        <f>[1]Hydrometallurgy!AI22*0.90718474</f>
        <v>10920.68990012</v>
      </c>
      <c r="AN21">
        <f>[1]Hydrometallurgy!AJ22*0.90718474</f>
        <v>10304.711461660001</v>
      </c>
      <c r="AO21">
        <f>[1]Hydrometallurgy!AK22*0.90718474</f>
        <v>10000.80457376</v>
      </c>
      <c r="AP21">
        <f>[1]Hydrometallurgy!AL22*0.90718474</f>
        <v>10582.309992100001</v>
      </c>
      <c r="AQ21">
        <f>[1]Hydrometallurgy!AM22*0.90718474</f>
        <v>10837.228904040001</v>
      </c>
      <c r="AR21">
        <f>[1]Hydrometallurgy!AN22*0.90718474</f>
        <v>8834.1649981200007</v>
      </c>
      <c r="AS21">
        <f>[1]Hydrometallurgy!AO22*0.90718474</f>
        <v>8834.1649981200007</v>
      </c>
      <c r="AT21">
        <f>[1]Hydrometallurgy!AP22*0.90718474</f>
        <v>8834.1649981200007</v>
      </c>
      <c r="AU21">
        <f>[1]Hydrometallurgy!AQ22*0.90718474</f>
        <v>8834.1649981200007</v>
      </c>
      <c r="AV21">
        <f>[1]Hydrometallurgy!AR22*0.90718474</f>
        <v>8834.1649981200007</v>
      </c>
      <c r="AW21">
        <f>[1]Hydrometallurgy!AS22*0.90718474</f>
        <v>8834.1649981200007</v>
      </c>
      <c r="AX21">
        <f>[1]Hydrometallurgy!AT22*0.90718474</f>
        <v>8834.1649981200007</v>
      </c>
    </row>
    <row r="22" spans="1:50" x14ac:dyDescent="0.25">
      <c r="A22" t="s">
        <v>59</v>
      </c>
      <c r="F22">
        <f>[1]Hydrometallurgy!B23*0.90718474</f>
        <v>267033.45695796004</v>
      </c>
      <c r="G22">
        <f>[1]Hydrometallurgy!C23*0.90718474</f>
        <v>266161.65242281999</v>
      </c>
      <c r="H22">
        <f>[1]Hydrometallurgy!D23*0.90718474</f>
        <v>264889.77941734</v>
      </c>
      <c r="I22">
        <f>[1]Hydrometallurgy!E23*0.90718474</f>
        <v>273404.61538698</v>
      </c>
      <c r="J22">
        <f>[1]Hydrometallurgy!F23*0.90718474</f>
        <v>275542.84981916001</v>
      </c>
      <c r="K22">
        <f>[1]Hydrometallurgy!G23*0.90718474</f>
        <v>263907.29834392003</v>
      </c>
      <c r="L22">
        <f>[1]Hydrometallurgy!H23*0.90718474</f>
        <v>265307.99158248003</v>
      </c>
      <c r="M22">
        <f>[1]Hydrometallurgy!I23*0.90718474</f>
        <v>261939.61464286002</v>
      </c>
      <c r="N22">
        <f>[1]Hydrometallurgy!J23*0.90718474</f>
        <v>258235.57934944</v>
      </c>
      <c r="O22">
        <f>[1]Hydrometallurgy!K23*0.90718474</f>
        <v>315986.95989783999</v>
      </c>
      <c r="P22">
        <f>[1]Hydrometallurgy!L23*0.90718474</f>
        <v>315615.92133918003</v>
      </c>
      <c r="Q22">
        <f>[1]Hydrometallurgy!M23*0.90718474</f>
        <v>322617.57316249999</v>
      </c>
      <c r="R22">
        <f>[1]Hydrometallurgy!N23*0.90718474</f>
        <v>337683.19013967999</v>
      </c>
      <c r="S22">
        <f>[1]Hydrometallurgy!O23*0.90718474</f>
        <v>343117.22673227999</v>
      </c>
      <c r="T22">
        <f>[1]Hydrometallurgy!P23*0.90718474</f>
        <v>324409.26302400004</v>
      </c>
      <c r="U22">
        <f>[1]Hydrometallurgy!Q23*0.90718474</f>
        <v>325390.83691268001</v>
      </c>
      <c r="V22">
        <f>[1]Hydrometallurgy!R23*0.90718474</f>
        <v>331639.5254018</v>
      </c>
      <c r="W22">
        <f>[1]Hydrometallurgy!S23*0.90718474</f>
        <v>333022.98213030002</v>
      </c>
      <c r="X22">
        <f>[1]Hydrometallurgy!T23*0.90718474</f>
        <v>335234.69852641999</v>
      </c>
      <c r="Y22">
        <f>[1]Hydrometallurgy!U23*0.90718474</f>
        <v>325563.20201328001</v>
      </c>
      <c r="Z22">
        <f>[1]Hydrometallurgy!V23*0.90718474</f>
        <v>325213.02870364004</v>
      </c>
      <c r="AA22">
        <f>[1]Hydrometallurgy!W23*0.90718474</f>
        <v>323056.65057666</v>
      </c>
      <c r="AB22">
        <f>[1]Hydrometallurgy!X23*0.90718474</f>
        <v>337704.96257343999</v>
      </c>
      <c r="AC22">
        <f>[1]Hydrometallurgy!Y23*0.90718474</f>
        <v>326553.84774936002</v>
      </c>
      <c r="AD22">
        <f>[1]Hydrometallurgy!Z23*0.90718474</f>
        <v>331694.86367094005</v>
      </c>
      <c r="AE22">
        <f>[1]Hydrometallurgy!AA23*0.90718474</f>
        <v>362399.43838097999</v>
      </c>
      <c r="AF22">
        <f>[1]Hydrometallurgy!AB23*0.90718474</f>
        <v>323056.65057666</v>
      </c>
      <c r="AG22">
        <f>[1]Hydrometallurgy!AC23*0.90718474</f>
        <v>338866.15904063999</v>
      </c>
      <c r="AH22">
        <f>[1]Hydrometallurgy!AD23*0.90718474</f>
        <v>320207.18330832</v>
      </c>
      <c r="AI22">
        <f>[1]Hydrometallurgy!AE23*0.90718474</f>
        <v>323336.97066132003</v>
      </c>
      <c r="AJ22">
        <f>[1]Hydrometallurgy!AF23*0.90718474</f>
        <v>327059.14964954002</v>
      </c>
      <c r="AK22">
        <f>[1]Hydrometallurgy!AG23*0.90718474</f>
        <v>332575.74005348003</v>
      </c>
      <c r="AL22">
        <f>[1]Hydrometallurgy!AH23*0.90718474</f>
        <v>358046.76599846</v>
      </c>
      <c r="AM22">
        <f>[1]Hydrometallurgy!AI23*0.90718474</f>
        <v>338095.05201164004</v>
      </c>
      <c r="AN22">
        <f>[1]Hydrometallurgy!AJ23*0.90718474</f>
        <v>328350.98071930005</v>
      </c>
      <c r="AO22">
        <f>[1]Hydrometallurgy!AK23*0.90718474</f>
        <v>328940.65080030001</v>
      </c>
      <c r="AP22">
        <f>[1]Hydrometallurgy!AL23*0.90718474</f>
        <v>341770.96457812004</v>
      </c>
      <c r="AQ22">
        <f>[1]Hydrometallurgy!AM23*0.90718474</f>
        <v>346910.16613021999</v>
      </c>
      <c r="AR22">
        <f>[1]Hydrometallurgy!AN23*0.90718474</f>
        <v>310799.67755452002</v>
      </c>
      <c r="AS22">
        <f>[1]Hydrometallurgy!AO23*0.90718474</f>
        <v>310799.67755452002</v>
      </c>
      <c r="AT22">
        <f>[1]Hydrometallurgy!AP23*0.90718474</f>
        <v>310799.67755452002</v>
      </c>
      <c r="AU22">
        <f>[1]Hydrometallurgy!AQ23*0.90718474</f>
        <v>310799.67755452002</v>
      </c>
      <c r="AV22">
        <f>[1]Hydrometallurgy!AR23*0.90718474</f>
        <v>310799.67755452002</v>
      </c>
      <c r="AW22">
        <f>[1]Hydrometallurgy!AS23*0.90718474</f>
        <v>310799.67755452002</v>
      </c>
      <c r="AX22">
        <f>[1]Hydrometallurgy!AT23*0.90718474</f>
        <v>310799.67755452002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9"/>
  <sheetViews>
    <sheetView workbookViewId="0">
      <selection activeCell="F23" sqref="F23"/>
    </sheetView>
  </sheetViews>
  <sheetFormatPr defaultRowHeight="15" x14ac:dyDescent="0.25"/>
  <cols>
    <col min="46" max="46" width="12" bestFit="1" customWidth="1"/>
  </cols>
  <sheetData>
    <row r="1" spans="1:52" x14ac:dyDescent="0.25">
      <c r="G1" t="s">
        <v>78</v>
      </c>
      <c r="H1">
        <v>267033.45695796004</v>
      </c>
      <c r="I1">
        <v>266161.65242281999</v>
      </c>
      <c r="J1">
        <v>264889.77941734</v>
      </c>
      <c r="K1">
        <v>273404.61538698</v>
      </c>
      <c r="L1">
        <v>275542.84981916001</v>
      </c>
      <c r="M1">
        <v>263907.29834392003</v>
      </c>
      <c r="N1">
        <v>265307.99158248003</v>
      </c>
      <c r="O1">
        <v>261939.61464286002</v>
      </c>
      <c r="P1">
        <v>258235.57934944</v>
      </c>
      <c r="Q1">
        <v>315986.95989783999</v>
      </c>
      <c r="R1">
        <v>315615.92133918003</v>
      </c>
      <c r="S1">
        <v>322617.57316249999</v>
      </c>
      <c r="T1">
        <v>337683.19013967999</v>
      </c>
      <c r="U1">
        <v>343117.22673227999</v>
      </c>
      <c r="V1">
        <v>324409.26302400004</v>
      </c>
      <c r="W1">
        <v>325390.83691268001</v>
      </c>
      <c r="X1">
        <v>331639.5254018</v>
      </c>
      <c r="Y1">
        <v>333022.98213030002</v>
      </c>
      <c r="Z1">
        <v>335234.69852641999</v>
      </c>
      <c r="AA1">
        <v>325563.20201328001</v>
      </c>
      <c r="AB1">
        <v>325213.02870364004</v>
      </c>
      <c r="AC1">
        <v>323056.65057666</v>
      </c>
      <c r="AD1">
        <v>337704.96257343999</v>
      </c>
      <c r="AE1">
        <v>326553.84774936002</v>
      </c>
      <c r="AF1">
        <v>331694.86367094005</v>
      </c>
      <c r="AG1">
        <v>362399.43838097999</v>
      </c>
      <c r="AH1">
        <v>323056.65057666</v>
      </c>
      <c r="AI1">
        <v>338866.15904063999</v>
      </c>
      <c r="AJ1">
        <v>320207.18330832</v>
      </c>
      <c r="AK1">
        <v>323336.97066132003</v>
      </c>
      <c r="AL1">
        <v>327059.14964954002</v>
      </c>
      <c r="AM1">
        <v>332575.74005348003</v>
      </c>
      <c r="AN1">
        <v>358046.76599846</v>
      </c>
      <c r="AO1">
        <v>338095.05201164004</v>
      </c>
      <c r="AP1">
        <v>328350.98071930005</v>
      </c>
      <c r="AQ1">
        <v>328940.65080030001</v>
      </c>
      <c r="AR1">
        <v>341770.96457812004</v>
      </c>
      <c r="AS1">
        <v>346910.16613021999</v>
      </c>
      <c r="AT1">
        <v>310799.67755452002</v>
      </c>
      <c r="AU1">
        <v>310799.67755452002</v>
      </c>
      <c r="AV1">
        <v>310799.67755452002</v>
      </c>
      <c r="AW1">
        <v>310799.67755452002</v>
      </c>
      <c r="AX1">
        <v>310799.67755452002</v>
      </c>
      <c r="AY1">
        <v>310799.67755452002</v>
      </c>
      <c r="AZ1">
        <v>310799.67755452002</v>
      </c>
    </row>
    <row r="2" spans="1:52" x14ac:dyDescent="0.25">
      <c r="A2" s="12" t="s">
        <v>0</v>
      </c>
      <c r="B2" s="10" t="s">
        <v>1</v>
      </c>
      <c r="C2" s="10" t="s">
        <v>16</v>
      </c>
      <c r="D2" s="10" t="s">
        <v>2</v>
      </c>
      <c r="E2" s="10" t="s">
        <v>24</v>
      </c>
      <c r="F2" s="10" t="s">
        <v>8</v>
      </c>
      <c r="G2" s="10" t="s">
        <v>15</v>
      </c>
      <c r="H2" s="11">
        <v>1</v>
      </c>
      <c r="I2" s="11">
        <v>2</v>
      </c>
      <c r="J2" s="11">
        <v>3</v>
      </c>
      <c r="K2" s="11">
        <v>4</v>
      </c>
      <c r="L2" s="11">
        <v>5</v>
      </c>
      <c r="M2" s="11">
        <v>6</v>
      </c>
      <c r="N2" s="11">
        <v>7</v>
      </c>
      <c r="O2" s="11">
        <v>8</v>
      </c>
      <c r="P2" s="11">
        <v>9</v>
      </c>
      <c r="Q2" s="11">
        <v>10</v>
      </c>
      <c r="R2" s="11">
        <v>11</v>
      </c>
      <c r="S2" s="11">
        <v>12</v>
      </c>
      <c r="T2" s="11">
        <v>13</v>
      </c>
      <c r="U2" s="11">
        <v>14</v>
      </c>
      <c r="V2" s="11">
        <v>15</v>
      </c>
      <c r="W2" s="11">
        <v>16</v>
      </c>
      <c r="X2" s="11">
        <v>17</v>
      </c>
      <c r="Y2" s="11">
        <v>18</v>
      </c>
      <c r="Z2" s="11">
        <v>19</v>
      </c>
      <c r="AA2" s="11">
        <v>20</v>
      </c>
      <c r="AB2" s="11">
        <v>21</v>
      </c>
      <c r="AC2" s="11">
        <v>22</v>
      </c>
      <c r="AD2" s="11">
        <v>23</v>
      </c>
      <c r="AE2" s="11">
        <v>24</v>
      </c>
      <c r="AF2" s="11">
        <v>25</v>
      </c>
      <c r="AG2" s="11">
        <v>26</v>
      </c>
      <c r="AH2" s="11">
        <v>27</v>
      </c>
      <c r="AI2" s="11">
        <v>28</v>
      </c>
      <c r="AJ2" s="11">
        <v>29</v>
      </c>
      <c r="AK2" s="11">
        <v>30</v>
      </c>
      <c r="AL2" s="11">
        <v>31</v>
      </c>
      <c r="AM2" s="11">
        <v>32</v>
      </c>
      <c r="AN2" s="11">
        <v>33</v>
      </c>
      <c r="AO2" s="11">
        <v>34</v>
      </c>
      <c r="AP2" s="11">
        <v>35</v>
      </c>
      <c r="AQ2" s="11">
        <v>36</v>
      </c>
      <c r="AR2" s="11">
        <v>37</v>
      </c>
      <c r="AS2" s="11">
        <v>38</v>
      </c>
      <c r="AT2" s="11">
        <v>39</v>
      </c>
      <c r="AU2" s="11">
        <v>40</v>
      </c>
      <c r="AV2" s="11">
        <v>41</v>
      </c>
      <c r="AW2" s="11">
        <v>42</v>
      </c>
      <c r="AX2" s="11">
        <v>43</v>
      </c>
      <c r="AY2" s="11">
        <v>44</v>
      </c>
      <c r="AZ2" s="11">
        <v>45</v>
      </c>
    </row>
    <row r="3" spans="1:52" x14ac:dyDescent="0.25">
      <c r="A3" t="s">
        <v>59</v>
      </c>
      <c r="C3" t="s">
        <v>20</v>
      </c>
      <c r="D3">
        <v>3</v>
      </c>
      <c r="G3">
        <f>SUM(H3:AZ3)/45</f>
        <v>347745.93333333335</v>
      </c>
      <c r="H3">
        <v>294354</v>
      </c>
      <c r="I3">
        <v>293393</v>
      </c>
      <c r="J3">
        <v>291991</v>
      </c>
      <c r="K3">
        <v>301377</v>
      </c>
      <c r="L3">
        <v>303734</v>
      </c>
      <c r="M3">
        <v>290908</v>
      </c>
      <c r="N3">
        <v>292452</v>
      </c>
      <c r="O3">
        <v>288739</v>
      </c>
      <c r="P3">
        <v>284656</v>
      </c>
      <c r="Q3">
        <v>348316</v>
      </c>
      <c r="R3">
        <v>347907</v>
      </c>
      <c r="S3">
        <v>355625</v>
      </c>
      <c r="T3">
        <v>372232</v>
      </c>
      <c r="U3">
        <v>378222</v>
      </c>
      <c r="V3">
        <v>357600</v>
      </c>
      <c r="W3">
        <v>358682</v>
      </c>
      <c r="X3">
        <v>365570</v>
      </c>
      <c r="Y3">
        <v>367095</v>
      </c>
      <c r="Z3">
        <v>369533</v>
      </c>
      <c r="AA3">
        <v>358872</v>
      </c>
      <c r="AB3">
        <v>358486</v>
      </c>
      <c r="AC3">
        <v>356109</v>
      </c>
      <c r="AD3">
        <v>372256</v>
      </c>
      <c r="AE3">
        <v>359964</v>
      </c>
      <c r="AF3">
        <v>365631</v>
      </c>
      <c r="AG3">
        <v>399477</v>
      </c>
      <c r="AH3">
        <v>356109</v>
      </c>
      <c r="AI3">
        <v>373536</v>
      </c>
      <c r="AJ3">
        <v>352968</v>
      </c>
      <c r="AK3">
        <v>356418</v>
      </c>
      <c r="AL3">
        <v>360521</v>
      </c>
      <c r="AM3">
        <v>366602</v>
      </c>
      <c r="AN3">
        <v>394679</v>
      </c>
      <c r="AO3">
        <v>372686</v>
      </c>
      <c r="AP3">
        <v>361945</v>
      </c>
      <c r="AQ3">
        <v>362595</v>
      </c>
      <c r="AR3">
        <v>376738</v>
      </c>
      <c r="AS3">
        <v>382403</v>
      </c>
      <c r="AT3">
        <v>342598</v>
      </c>
      <c r="AU3">
        <v>342598</v>
      </c>
      <c r="AV3">
        <v>342598</v>
      </c>
      <c r="AW3">
        <v>342598</v>
      </c>
      <c r="AX3">
        <v>342598</v>
      </c>
      <c r="AY3">
        <v>342598</v>
      </c>
      <c r="AZ3">
        <v>342598</v>
      </c>
    </row>
    <row r="4" spans="1:52" x14ac:dyDescent="0.25">
      <c r="A4" t="s">
        <v>3</v>
      </c>
      <c r="B4" t="s">
        <v>29</v>
      </c>
      <c r="D4">
        <v>4</v>
      </c>
      <c r="E4" t="s">
        <v>93</v>
      </c>
      <c r="H4">
        <f>0.2626*H3</f>
        <v>77297.360400000005</v>
      </c>
      <c r="I4">
        <f t="shared" ref="I4:AZ4" si="0">0.2626*I3</f>
        <v>77045.001799999998</v>
      </c>
      <c r="J4">
        <f t="shared" si="0"/>
        <v>76676.836599999995</v>
      </c>
      <c r="K4">
        <f t="shared" si="0"/>
        <v>79141.600200000001</v>
      </c>
      <c r="L4">
        <f t="shared" si="0"/>
        <v>79760.5484</v>
      </c>
      <c r="M4">
        <f t="shared" si="0"/>
        <v>76392.440799999997</v>
      </c>
      <c r="N4">
        <f t="shared" si="0"/>
        <v>76797.895199999999</v>
      </c>
      <c r="O4">
        <f t="shared" si="0"/>
        <v>75822.861399999994</v>
      </c>
      <c r="P4">
        <f t="shared" si="0"/>
        <v>74750.665599999993</v>
      </c>
      <c r="Q4">
        <f t="shared" si="0"/>
        <v>91467.781600000002</v>
      </c>
      <c r="R4">
        <f t="shared" si="0"/>
        <v>91360.378200000006</v>
      </c>
      <c r="S4">
        <f t="shared" si="0"/>
        <v>93387.125</v>
      </c>
      <c r="T4">
        <f t="shared" si="0"/>
        <v>97748.123200000002</v>
      </c>
      <c r="U4">
        <f t="shared" si="0"/>
        <v>99321.097200000004</v>
      </c>
      <c r="V4">
        <f t="shared" si="0"/>
        <v>93905.76</v>
      </c>
      <c r="W4">
        <f t="shared" si="0"/>
        <v>94189.893200000006</v>
      </c>
      <c r="X4">
        <f t="shared" si="0"/>
        <v>95998.682000000001</v>
      </c>
      <c r="Y4">
        <f t="shared" si="0"/>
        <v>96399.146999999997</v>
      </c>
      <c r="Z4">
        <f t="shared" si="0"/>
        <v>97039.3658</v>
      </c>
      <c r="AA4">
        <f t="shared" si="0"/>
        <v>94239.787200000006</v>
      </c>
      <c r="AB4">
        <f t="shared" si="0"/>
        <v>94138.423599999995</v>
      </c>
      <c r="AC4">
        <f t="shared" si="0"/>
        <v>93514.223400000003</v>
      </c>
      <c r="AD4">
        <f t="shared" si="0"/>
        <v>97754.425600000002</v>
      </c>
      <c r="AE4">
        <f t="shared" si="0"/>
        <v>94526.546400000007</v>
      </c>
      <c r="AF4">
        <f t="shared" si="0"/>
        <v>96014.700599999996</v>
      </c>
      <c r="AG4">
        <f t="shared" si="0"/>
        <v>104902.6602</v>
      </c>
      <c r="AH4">
        <f t="shared" si="0"/>
        <v>93514.223400000003</v>
      </c>
      <c r="AI4">
        <f t="shared" si="0"/>
        <v>98090.553599999999</v>
      </c>
      <c r="AJ4">
        <f t="shared" si="0"/>
        <v>92689.396800000002</v>
      </c>
      <c r="AK4">
        <f t="shared" si="0"/>
        <v>93595.366800000003</v>
      </c>
      <c r="AL4">
        <f t="shared" si="0"/>
        <v>94672.814599999998</v>
      </c>
      <c r="AM4">
        <f t="shared" si="0"/>
        <v>96269.685200000007</v>
      </c>
      <c r="AN4">
        <f t="shared" si="0"/>
        <v>103642.70540000001</v>
      </c>
      <c r="AO4">
        <f t="shared" si="0"/>
        <v>97867.343599999993</v>
      </c>
      <c r="AP4">
        <f t="shared" si="0"/>
        <v>95046.756999999998</v>
      </c>
      <c r="AQ4">
        <f t="shared" si="0"/>
        <v>95217.447</v>
      </c>
      <c r="AR4">
        <f t="shared" si="0"/>
        <v>98931.398799999995</v>
      </c>
      <c r="AS4">
        <f t="shared" si="0"/>
        <v>100419.0278</v>
      </c>
      <c r="AT4">
        <f t="shared" si="0"/>
        <v>89966.234800000006</v>
      </c>
      <c r="AU4">
        <f t="shared" si="0"/>
        <v>89966.234800000006</v>
      </c>
      <c r="AV4">
        <f t="shared" si="0"/>
        <v>89966.234800000006</v>
      </c>
      <c r="AW4">
        <f t="shared" si="0"/>
        <v>89966.234800000006</v>
      </c>
      <c r="AX4">
        <f t="shared" si="0"/>
        <v>89966.234800000006</v>
      </c>
      <c r="AY4">
        <f t="shared" si="0"/>
        <v>89966.234800000006</v>
      </c>
      <c r="AZ4">
        <f t="shared" si="0"/>
        <v>89966.234800000006</v>
      </c>
    </row>
    <row r="5" spans="1:52" x14ac:dyDescent="0.25">
      <c r="A5" t="s">
        <v>4</v>
      </c>
      <c r="D5">
        <v>4</v>
      </c>
      <c r="E5" t="s">
        <v>110</v>
      </c>
      <c r="H5">
        <f>2.74*H1</f>
        <v>731671.67206481053</v>
      </c>
      <c r="I5">
        <f t="shared" ref="I5:AZ5" si="1">2.74*I1</f>
        <v>729282.92763852677</v>
      </c>
      <c r="J5">
        <f t="shared" si="1"/>
        <v>725797.99560351169</v>
      </c>
      <c r="K5">
        <f t="shared" si="1"/>
        <v>749128.64616032527</v>
      </c>
      <c r="L5">
        <f t="shared" si="1"/>
        <v>754987.40850449842</v>
      </c>
      <c r="M5">
        <f t="shared" si="1"/>
        <v>723105.99746234098</v>
      </c>
      <c r="N5">
        <f t="shared" si="1"/>
        <v>726943.89693599532</v>
      </c>
      <c r="O5">
        <f t="shared" si="1"/>
        <v>717714.54412143654</v>
      </c>
      <c r="P5">
        <f t="shared" si="1"/>
        <v>707565.48741746566</v>
      </c>
      <c r="Q5">
        <f t="shared" si="1"/>
        <v>865804.27012008161</v>
      </c>
      <c r="R5">
        <f t="shared" si="1"/>
        <v>864787.62446935335</v>
      </c>
      <c r="S5">
        <f t="shared" si="1"/>
        <v>883972.15046525002</v>
      </c>
      <c r="T5">
        <f t="shared" si="1"/>
        <v>925251.94098272326</v>
      </c>
      <c r="U5">
        <f t="shared" si="1"/>
        <v>940141.20124644728</v>
      </c>
      <c r="V5">
        <f t="shared" si="1"/>
        <v>888881.38068576017</v>
      </c>
      <c r="W5">
        <f t="shared" si="1"/>
        <v>891570.89314074325</v>
      </c>
      <c r="X5">
        <f t="shared" si="1"/>
        <v>908692.29960093205</v>
      </c>
      <c r="Y5">
        <f t="shared" si="1"/>
        <v>912482.97103702207</v>
      </c>
      <c r="Z5">
        <f t="shared" si="1"/>
        <v>918543.07396239089</v>
      </c>
      <c r="AA5">
        <f t="shared" si="1"/>
        <v>892043.17351638735</v>
      </c>
      <c r="AB5">
        <f t="shared" si="1"/>
        <v>891083.69864797383</v>
      </c>
      <c r="AC5">
        <f t="shared" si="1"/>
        <v>885175.22258004849</v>
      </c>
      <c r="AD5">
        <f t="shared" si="1"/>
        <v>925311.59745122562</v>
      </c>
      <c r="AE5">
        <f t="shared" si="1"/>
        <v>894757.54283324652</v>
      </c>
      <c r="AF5">
        <f t="shared" si="1"/>
        <v>908843.92645837576</v>
      </c>
      <c r="AG5">
        <f t="shared" si="1"/>
        <v>992974.46116388531</v>
      </c>
      <c r="AH5">
        <f t="shared" si="1"/>
        <v>885175.22258004849</v>
      </c>
      <c r="AI5">
        <f t="shared" si="1"/>
        <v>928493.27577135363</v>
      </c>
      <c r="AJ5">
        <f t="shared" si="1"/>
        <v>877367.68226479692</v>
      </c>
      <c r="AK5">
        <f t="shared" si="1"/>
        <v>885943.29961201688</v>
      </c>
      <c r="AL5">
        <f t="shared" si="1"/>
        <v>896142.07003973972</v>
      </c>
      <c r="AM5">
        <f t="shared" si="1"/>
        <v>911257.52774653537</v>
      </c>
      <c r="AN5">
        <f t="shared" si="1"/>
        <v>981048.13883578044</v>
      </c>
      <c r="AO5">
        <f t="shared" si="1"/>
        <v>926380.44251189381</v>
      </c>
      <c r="AP5">
        <f t="shared" si="1"/>
        <v>899681.68717088224</v>
      </c>
      <c r="AQ5">
        <f t="shared" si="1"/>
        <v>901297.3831928221</v>
      </c>
      <c r="AR5">
        <f t="shared" si="1"/>
        <v>936452.44294404902</v>
      </c>
      <c r="AS5">
        <f t="shared" si="1"/>
        <v>950533.85519680288</v>
      </c>
      <c r="AT5">
        <f t="shared" si="1"/>
        <v>851591.11649938498</v>
      </c>
      <c r="AU5">
        <f t="shared" si="1"/>
        <v>851591.11649938498</v>
      </c>
      <c r="AV5">
        <f t="shared" si="1"/>
        <v>851591.11649938498</v>
      </c>
      <c r="AW5">
        <f t="shared" si="1"/>
        <v>851591.11649938498</v>
      </c>
      <c r="AX5">
        <f t="shared" si="1"/>
        <v>851591.11649938498</v>
      </c>
      <c r="AY5">
        <f t="shared" si="1"/>
        <v>851591.11649938498</v>
      </c>
      <c r="AZ5">
        <f t="shared" si="1"/>
        <v>851591.11649938498</v>
      </c>
    </row>
    <row r="6" spans="1:52" x14ac:dyDescent="0.25">
      <c r="A6" t="s">
        <v>6</v>
      </c>
    </row>
    <row r="7" spans="1:52" x14ac:dyDescent="0.25">
      <c r="A7" t="s">
        <v>7</v>
      </c>
      <c r="F7" t="s">
        <v>83</v>
      </c>
    </row>
    <row r="8" spans="1:52" x14ac:dyDescent="0.25">
      <c r="A8" s="8" t="s">
        <v>12</v>
      </c>
      <c r="B8" s="8" t="s">
        <v>1</v>
      </c>
      <c r="C8" s="8" t="s">
        <v>16</v>
      </c>
      <c r="D8" s="8" t="s">
        <v>2</v>
      </c>
      <c r="E8" s="8" t="s">
        <v>24</v>
      </c>
      <c r="F8" s="8" t="s">
        <v>8</v>
      </c>
      <c r="G8" s="8" t="s">
        <v>15</v>
      </c>
      <c r="H8" s="9">
        <v>1</v>
      </c>
      <c r="I8" s="9">
        <v>2</v>
      </c>
      <c r="J8" s="9">
        <v>3</v>
      </c>
      <c r="K8" s="9">
        <v>4</v>
      </c>
      <c r="L8" s="9">
        <v>5</v>
      </c>
      <c r="M8" s="9">
        <v>6</v>
      </c>
      <c r="N8" s="9">
        <v>7</v>
      </c>
      <c r="O8" s="9">
        <v>8</v>
      </c>
      <c r="P8" s="9">
        <v>9</v>
      </c>
      <c r="Q8" s="9">
        <v>10</v>
      </c>
      <c r="R8" s="9">
        <v>11</v>
      </c>
      <c r="S8" s="9">
        <v>12</v>
      </c>
      <c r="T8" s="9">
        <v>13</v>
      </c>
      <c r="U8" s="9">
        <v>14</v>
      </c>
      <c r="V8" s="9">
        <v>15</v>
      </c>
      <c r="W8" s="9">
        <v>16</v>
      </c>
      <c r="X8" s="9">
        <v>17</v>
      </c>
      <c r="Y8" s="9">
        <v>18</v>
      </c>
      <c r="Z8" s="9">
        <v>19</v>
      </c>
      <c r="AA8" s="9">
        <v>20</v>
      </c>
      <c r="AB8" s="9">
        <v>21</v>
      </c>
      <c r="AC8" s="9">
        <v>22</v>
      </c>
      <c r="AD8" s="9">
        <v>23</v>
      </c>
      <c r="AE8" s="9">
        <v>24</v>
      </c>
      <c r="AF8" s="9">
        <v>25</v>
      </c>
      <c r="AG8" s="9">
        <v>26</v>
      </c>
      <c r="AH8" s="9">
        <v>27</v>
      </c>
      <c r="AI8" s="9">
        <v>28</v>
      </c>
      <c r="AJ8" s="9">
        <v>29</v>
      </c>
      <c r="AK8" s="9">
        <v>30</v>
      </c>
      <c r="AL8" s="9">
        <v>31</v>
      </c>
      <c r="AM8" s="9">
        <v>32</v>
      </c>
      <c r="AN8" s="9">
        <v>33</v>
      </c>
      <c r="AO8" s="9">
        <v>34</v>
      </c>
      <c r="AP8" s="9">
        <v>35</v>
      </c>
      <c r="AQ8" s="9">
        <v>36</v>
      </c>
      <c r="AR8" s="9">
        <v>37</v>
      </c>
      <c r="AS8" s="9">
        <v>38</v>
      </c>
      <c r="AT8" s="9">
        <v>39</v>
      </c>
      <c r="AU8" s="9">
        <v>40</v>
      </c>
      <c r="AV8" s="9">
        <v>41</v>
      </c>
      <c r="AW8" s="9">
        <v>42</v>
      </c>
      <c r="AX8" s="9">
        <v>43</v>
      </c>
      <c r="AY8" s="9">
        <v>44</v>
      </c>
      <c r="AZ8" s="9">
        <v>45</v>
      </c>
    </row>
    <row r="9" spans="1:52" x14ac:dyDescent="0.25">
      <c r="A9" t="s">
        <v>33</v>
      </c>
      <c r="B9" t="s">
        <v>17</v>
      </c>
      <c r="C9" t="s">
        <v>37</v>
      </c>
      <c r="D9">
        <v>4</v>
      </c>
      <c r="E9" t="s">
        <v>35</v>
      </c>
      <c r="F9" t="s">
        <v>36</v>
      </c>
      <c r="G9">
        <f ca="1">(RANDBETWEEN(1,3))/10</f>
        <v>0.2</v>
      </c>
      <c r="H9">
        <f ca="1">$G$9*Mining!H11</f>
        <v>13.522322795816633</v>
      </c>
      <c r="I9">
        <f ca="1">$G$9*Mining!I11</f>
        <v>12.014732364206264</v>
      </c>
      <c r="J9">
        <f ca="1">$G$9*Mining!J11</f>
        <v>12.014732364206264</v>
      </c>
      <c r="K9">
        <f ca="1">$G$9*Mining!K11</f>
        <v>11.699686430548205</v>
      </c>
      <c r="L9">
        <f ca="1">$G$9*Mining!L11</f>
        <v>12.241343717770823</v>
      </c>
      <c r="M9">
        <f ca="1">$G$9*Mining!M11</f>
        <v>5.9332894499776136</v>
      </c>
      <c r="N9">
        <f ca="1">$G$9*Mining!N11</f>
        <v>5.8906816652865501</v>
      </c>
      <c r="O9">
        <f ca="1">$G$9*Mining!O11</f>
        <v>5.6492617873030628</v>
      </c>
      <c r="P9">
        <f ca="1">$G$9*Mining!P11</f>
        <v>5.6156640645030311</v>
      </c>
      <c r="Q9">
        <f ca="1">$G$9*Mining!Q11</f>
        <v>3.3051704190687623</v>
      </c>
      <c r="R9">
        <f ca="1">$G$9*Mining!R11</f>
        <v>3.1431151951806875</v>
      </c>
      <c r="S9">
        <f ca="1">$G$9*Mining!S11</f>
        <v>2.5155029751222475</v>
      </c>
      <c r="T9">
        <f ca="1">$G$9*Mining!T11</f>
        <v>2.2721818576331785</v>
      </c>
      <c r="U9">
        <f ca="1">$G$9*Mining!U11</f>
        <v>2.8256817347785756</v>
      </c>
      <c r="V9">
        <f ca="1">$G$9*Mining!V11</f>
        <v>13.479876896055837</v>
      </c>
      <c r="W9">
        <f ca="1">$G$9*Mining!W11</f>
        <v>13.603650645568473</v>
      </c>
      <c r="X9">
        <f ca="1">$G$9*Mining!X11</f>
        <v>14.999242927332768</v>
      </c>
      <c r="Y9">
        <f ca="1">$G$9*Mining!Y11</f>
        <v>15.410368052275667</v>
      </c>
      <c r="Z9">
        <f ca="1">$G$9*Mining!Z11</f>
        <v>15.526532588831262</v>
      </c>
      <c r="AA9">
        <f ca="1">$G$9*Mining!AA11</f>
        <v>15.214292322539542</v>
      </c>
      <c r="AB9">
        <f ca="1">$G$9*Mining!AB11</f>
        <v>14.628979093447569</v>
      </c>
      <c r="AC9">
        <f ca="1">$G$9*Mining!AC11</f>
        <v>13.548415154747858</v>
      </c>
      <c r="AD9">
        <f ca="1">$G$9*Mining!AD11</f>
        <v>9.8085500903172989</v>
      </c>
      <c r="AE9">
        <f ca="1">$G$9*Mining!AE11</f>
        <v>13.838573270225623</v>
      </c>
      <c r="AF9">
        <f ca="1">$G$9*Mining!AF11</f>
        <v>14.650085310612193</v>
      </c>
      <c r="AG9">
        <f ca="1">$G$9*Mining!AG11</f>
        <v>8.1661418392062242</v>
      </c>
      <c r="AH9">
        <f ca="1">$G$9*Mining!AH11</f>
        <v>8.1646489430747433</v>
      </c>
      <c r="AI9">
        <f ca="1">$G$9*Mining!AI11</f>
        <v>10.546404650701186</v>
      </c>
      <c r="AJ9">
        <f ca="1">$G$9*Mining!AJ11</f>
        <v>13.004647509742213</v>
      </c>
      <c r="AK9">
        <f ca="1">$G$9*Mining!AK11</f>
        <v>13.745756043398806</v>
      </c>
      <c r="AL9">
        <f ca="1">$G$9*Mining!AL11</f>
        <v>13.959405828353738</v>
      </c>
      <c r="AM9">
        <f ca="1">$G$9*Mining!AM11</f>
        <v>11.42563933072023</v>
      </c>
      <c r="AN9">
        <f ca="1">$G$9*Mining!AN11</f>
        <v>3.4761217659432591</v>
      </c>
      <c r="AO9">
        <f ca="1">$G$9*Mining!AO11</f>
        <v>0.13720136518771331</v>
      </c>
      <c r="AP9">
        <f ca="1">$G$9*Mining!AP11</f>
        <v>0.16348108987393251</v>
      </c>
      <c r="AQ9">
        <f ca="1">$G$9*Mining!AQ11</f>
        <v>0.1634146341463415</v>
      </c>
      <c r="AR9">
        <f ca="1">$G$9*Mining!AR11</f>
        <v>0.12072072072072074</v>
      </c>
      <c r="AS9">
        <f ca="1">$G$9*Mining!AS11</f>
        <v>9.5260663507109031E-2</v>
      </c>
      <c r="AT9">
        <f ca="1">(AK9*AT$1)/AK$1</f>
        <v>13.212768516057956</v>
      </c>
      <c r="AU9">
        <f t="shared" ref="AU9:AZ19" ca="1" si="2">(AL9*AU$1)/AL$1</f>
        <v>13.265425642285289</v>
      </c>
      <c r="AV9">
        <f t="shared" ca="1" si="2"/>
        <v>10.677522717895945</v>
      </c>
      <c r="AW9">
        <f t="shared" ca="1" si="2"/>
        <v>3.0174201433788692</v>
      </c>
      <c r="AX9">
        <f t="shared" ca="1" si="2"/>
        <v>0.12612470903275197</v>
      </c>
      <c r="AY9">
        <f t="shared" ca="1" si="2"/>
        <v>0.15474255599229034</v>
      </c>
      <c r="AZ9">
        <f t="shared" ca="1" si="2"/>
        <v>0.15440236856346146</v>
      </c>
    </row>
    <row r="10" spans="1:52" x14ac:dyDescent="0.25">
      <c r="A10" t="s">
        <v>34</v>
      </c>
      <c r="B10" t="s">
        <v>17</v>
      </c>
      <c r="C10" t="s">
        <v>37</v>
      </c>
      <c r="D10">
        <v>4</v>
      </c>
      <c r="E10" t="s">
        <v>35</v>
      </c>
      <c r="F10" t="s">
        <v>38</v>
      </c>
      <c r="G10">
        <f t="shared" ref="G10:G19" ca="1" si="3">(RANDBETWEEN(1,5))/10</f>
        <v>0.5</v>
      </c>
      <c r="H10">
        <f ca="1">$G$10*Mining!H12</f>
        <v>4.001194767568129</v>
      </c>
      <c r="I10">
        <f ca="1">$G$10*Mining!I12</f>
        <v>3.5551055092595387</v>
      </c>
      <c r="J10">
        <f ca="1">$G$10*Mining!J12</f>
        <v>3.5551055092595387</v>
      </c>
      <c r="K10">
        <f ca="1">$G$10*Mining!K12</f>
        <v>3.4618848281435537</v>
      </c>
      <c r="L10">
        <f ca="1">$G$10*Mining!L12</f>
        <v>3.6221587941015896</v>
      </c>
      <c r="M10">
        <f ca="1">$G$10*Mining!M12</f>
        <v>1.7556337812806888</v>
      </c>
      <c r="N10">
        <f ca="1">$G$10*Mining!N12</f>
        <v>1.7430263285717287</v>
      </c>
      <c r="O10">
        <f ca="1">$G$10*Mining!O12</f>
        <v>1.6715912676609435</v>
      </c>
      <c r="P10">
        <f ca="1">$G$10*Mining!P12</f>
        <v>1.6616498519219784</v>
      </c>
      <c r="Q10">
        <f ca="1">$G$10*Mining!Q12</f>
        <v>0.97798512773191359</v>
      </c>
      <c r="R10">
        <f ca="1">$G$10*Mining!R12</f>
        <v>0.9300337126038376</v>
      </c>
      <c r="S10">
        <f ca="1">$G$10*Mining!S12</f>
        <v>0.74432606689251557</v>
      </c>
      <c r="T10">
        <f ca="1">$G$10*Mining!T12</f>
        <v>0.67232843772504114</v>
      </c>
      <c r="U10">
        <f ca="1">$G$10*Mining!U12</f>
        <v>0.83610657301470526</v>
      </c>
      <c r="V10">
        <f ca="1">$G$10*Mining!V12</f>
        <v>3.9886352158851772</v>
      </c>
      <c r="W10">
        <f ca="1">$G$10*Mining!W12</f>
        <v>4.0252593141551474</v>
      </c>
      <c r="X10">
        <f ca="1">$G$10*Mining!X12</f>
        <v>4.4382088214085389</v>
      </c>
      <c r="Y10">
        <f ca="1">$G$10*Mining!Y12</f>
        <v>4.5598589050203726</v>
      </c>
      <c r="Z10">
        <f ca="1">$G$10*Mining!Z12</f>
        <v>4.5942314712474577</v>
      </c>
      <c r="AA10">
        <f ca="1">$G$10*Mining!AA12</f>
        <v>4.5018409745424819</v>
      </c>
      <c r="AB10">
        <f ca="1">$G$10*Mining!AB12</f>
        <v>4.3286494108596711</v>
      </c>
      <c r="AC10">
        <f ca="1">$G$10*Mining!AC12</f>
        <v>4.0089153797444217</v>
      </c>
      <c r="AD10">
        <f ca="1">$G$10*Mining!AD12</f>
        <v>2.9023060528438864</v>
      </c>
      <c r="AE10">
        <f ca="1">$G$10*Mining!AE12</f>
        <v>4.0947718668988502</v>
      </c>
      <c r="AF10">
        <f ca="1">$G$10*Mining!AF12</f>
        <v>4.3348946460132343</v>
      </c>
      <c r="AG10">
        <f ca="1">$G$10*Mining!AG12</f>
        <v>2.4163248054069162</v>
      </c>
      <c r="AH10">
        <f ca="1">$G$10*Mining!AH12</f>
        <v>2.4158830641262199</v>
      </c>
      <c r="AI10">
        <f ca="1">$G$10*Mining!AI12</f>
        <v>3.1206339134350887</v>
      </c>
      <c r="AJ10">
        <f ca="1">$G$10*Mining!AJ12</f>
        <v>3.8480169683677521</v>
      </c>
      <c r="AK10">
        <f ca="1">$G$10*Mining!AK12</f>
        <v>4.0673076650803175</v>
      </c>
      <c r="AL10">
        <f ca="1">$G$10*Mining!AL12</f>
        <v>4.1305256798076542</v>
      </c>
      <c r="AM10">
        <f ca="1">$G$10*Mining!AM12</f>
        <v>3.3807955183810221</v>
      </c>
      <c r="AN10">
        <f ca="1">$G$10*Mining!AN12</f>
        <v>1.028568865818285</v>
      </c>
      <c r="AO10">
        <f ca="1">$G$10*Mining!AO12</f>
        <v>4.0597269624573371E-2</v>
      </c>
      <c r="AP10">
        <f ca="1">$G$10*Mining!AP12</f>
        <v>4.8373322488816588E-2</v>
      </c>
      <c r="AQ10">
        <f ca="1">$G$10*Mining!AQ12</f>
        <v>4.835365853658536E-2</v>
      </c>
      <c r="AR10">
        <f ca="1">$G$10*Mining!AR12</f>
        <v>3.5720720720720717E-2</v>
      </c>
      <c r="AS10">
        <f ca="1">$G$10*Mining!AS12</f>
        <v>2.8187203791469193E-2</v>
      </c>
      <c r="AT10">
        <f t="shared" ref="AT10:AT19" ca="1" si="4">(AK10*AT$1)/AK$1</f>
        <v>3.9095990422514761</v>
      </c>
      <c r="AU10">
        <f t="shared" ca="1" si="2"/>
        <v>3.9251800501239673</v>
      </c>
      <c r="AV10">
        <f t="shared" ca="1" si="2"/>
        <v>3.1594311624221945</v>
      </c>
      <c r="AW10">
        <f t="shared" ca="1" si="2"/>
        <v>0.89284110958934437</v>
      </c>
      <c r="AX10">
        <f t="shared" ca="1" si="2"/>
        <v>3.7319736665288164E-2</v>
      </c>
      <c r="AY10">
        <f t="shared" ca="1" si="2"/>
        <v>4.5787629441002314E-2</v>
      </c>
      <c r="AZ10">
        <f t="shared" ca="1" si="2"/>
        <v>4.5686969504039138E-2</v>
      </c>
    </row>
    <row r="11" spans="1:52" x14ac:dyDescent="0.25">
      <c r="A11" t="s">
        <v>39</v>
      </c>
      <c r="B11" t="s">
        <v>17</v>
      </c>
      <c r="C11" t="s">
        <v>37</v>
      </c>
      <c r="D11">
        <v>4</v>
      </c>
      <c r="E11" t="s">
        <v>35</v>
      </c>
      <c r="F11">
        <v>65.66</v>
      </c>
      <c r="G11">
        <f ca="1">(RANDBETWEEN(1,5))/10</f>
        <v>0.5</v>
      </c>
      <c r="H11">
        <f ca="1">$G$11*Mining!H13</f>
        <v>5.5216151416251238</v>
      </c>
      <c r="I11">
        <f ca="1">$G$11*Mining!I13</f>
        <v>4.906015715384223</v>
      </c>
      <c r="J11">
        <f ca="1">$G$11*Mining!J13</f>
        <v>4.906015715384223</v>
      </c>
      <c r="K11">
        <f ca="1">$G$11*Mining!K13</f>
        <v>4.7773719591405159</v>
      </c>
      <c r="L11">
        <f ca="1">$G$11*Mining!L13</f>
        <v>4.9985486847564182</v>
      </c>
      <c r="M11">
        <f ca="1">$G$11*Mining!M13</f>
        <v>2.4227598587408581</v>
      </c>
      <c r="N11">
        <f ca="1">$G$11*Mining!N13</f>
        <v>2.4053616799920072</v>
      </c>
      <c r="O11">
        <f ca="1">$G$11*Mining!O13</f>
        <v>2.3067818964820836</v>
      </c>
      <c r="P11">
        <f ca="1">$G$11*Mining!P13</f>
        <v>2.2930628263387374</v>
      </c>
      <c r="Q11">
        <f ca="1">$G$11*Mining!Q13</f>
        <v>1.3496112544530778</v>
      </c>
      <c r="R11">
        <f ca="1">$G$11*Mining!R13</f>
        <v>1.2834387046987805</v>
      </c>
      <c r="S11">
        <f ca="1">$G$11*Mining!S13</f>
        <v>1.027163714841584</v>
      </c>
      <c r="T11">
        <f ca="1">$G$11*Mining!T13</f>
        <v>0.92780759186688111</v>
      </c>
      <c r="U11">
        <f ca="1">$G$11*Mining!U13</f>
        <v>1.1538200417012516</v>
      </c>
      <c r="V11">
        <f ca="1">$G$11*Mining!V13</f>
        <v>5.5042830658894646</v>
      </c>
      <c r="W11">
        <f ca="1">$G$11*Mining!W13</f>
        <v>5.5548240136071252</v>
      </c>
      <c r="X11">
        <f ca="1">$G$11*Mining!X13</f>
        <v>6.1246908619942122</v>
      </c>
      <c r="Y11">
        <f ca="1">$G$11*Mining!Y13</f>
        <v>6.2925669546792289</v>
      </c>
      <c r="Z11">
        <f ca="1">$G$11*Mining!Z13</f>
        <v>6.3400008071060965</v>
      </c>
      <c r="AA11">
        <f ca="1">$G$11*Mining!AA13</f>
        <v>6.2125026983703107</v>
      </c>
      <c r="AB11">
        <f ca="1">$G$11*Mining!AB13</f>
        <v>5.9734997964910894</v>
      </c>
      <c r="AC11">
        <f ca="1">$G$11*Mining!AC13</f>
        <v>5.5322695215220419</v>
      </c>
      <c r="AD11">
        <f ca="1">$G$11*Mining!AD13</f>
        <v>4.0051579535462292</v>
      </c>
      <c r="AE11">
        <f ca="1">$G$11*Mining!AE13</f>
        <v>5.6507507520087961</v>
      </c>
      <c r="AF11">
        <f ca="1">$G$11*Mining!AF13</f>
        <v>5.9821181684999782</v>
      </c>
      <c r="AG11">
        <f ca="1">$G$11*Mining!AG13</f>
        <v>3.3345079176758747</v>
      </c>
      <c r="AH11">
        <f ca="1">$G$11*Mining!AH13</f>
        <v>3.333898318422186</v>
      </c>
      <c r="AI11">
        <f ca="1">$G$11*Mining!AI13</f>
        <v>4.3064485657029836</v>
      </c>
      <c r="AJ11">
        <f ca="1">$G$11*Mining!AJ13</f>
        <v>5.3102310664780701</v>
      </c>
      <c r="AK11">
        <f ca="1">$G$11*Mining!AK13</f>
        <v>5.612850384387845</v>
      </c>
      <c r="AL11">
        <f ca="1">$G$11*Mining!AL13</f>
        <v>5.7000907132444416</v>
      </c>
      <c r="AM11">
        <f ca="1">$G$11*Mining!AM13</f>
        <v>4.6654693933774256</v>
      </c>
      <c r="AN11">
        <f ca="1">$G$11*Mining!AN13</f>
        <v>1.4194163877601638</v>
      </c>
      <c r="AO11">
        <f ca="1">$G$11*Mining!AO13</f>
        <v>5.6023890784982926E-2</v>
      </c>
      <c r="AP11">
        <f ca="1">$G$11*Mining!AP13</f>
        <v>6.6754778365189088E-2</v>
      </c>
      <c r="AQ11">
        <f ca="1">$G$11*Mining!AQ13</f>
        <v>6.6727642276422763E-2</v>
      </c>
      <c r="AR11">
        <f ca="1">$G$11*Mining!AR13</f>
        <v>4.9294294294294286E-2</v>
      </c>
      <c r="AS11">
        <f ca="1">$G$11*Mining!AS13</f>
        <v>3.8898104265402841E-2</v>
      </c>
      <c r="AT11">
        <f t="shared" ca="1" si="4"/>
        <v>5.3952138107236642</v>
      </c>
      <c r="AU11">
        <f t="shared" ca="1" si="2"/>
        <v>5.4167154705998239</v>
      </c>
      <c r="AV11">
        <f t="shared" ca="1" si="2"/>
        <v>4.3599884431408427</v>
      </c>
      <c r="AW11">
        <f t="shared" ca="1" si="2"/>
        <v>1.232113225213038</v>
      </c>
      <c r="AX11">
        <f t="shared" ca="1" si="2"/>
        <v>5.1500922855040376E-2</v>
      </c>
      <c r="AY11">
        <f t="shared" ca="1" si="2"/>
        <v>6.3186543696851866E-2</v>
      </c>
      <c r="AZ11">
        <f t="shared" ca="1" si="2"/>
        <v>6.304763383008008E-2</v>
      </c>
    </row>
    <row r="12" spans="1:52" x14ac:dyDescent="0.25">
      <c r="A12" t="s">
        <v>40</v>
      </c>
      <c r="B12" t="s">
        <v>17</v>
      </c>
      <c r="C12" t="s">
        <v>37</v>
      </c>
      <c r="D12">
        <v>4</v>
      </c>
      <c r="E12" t="s">
        <v>35</v>
      </c>
      <c r="F12">
        <v>139.32</v>
      </c>
      <c r="G12">
        <f t="shared" ca="1" si="3"/>
        <v>0.5</v>
      </c>
      <c r="H12">
        <f ca="1">$G$12*Mining!H14</f>
        <v>11.715982661151573</v>
      </c>
      <c r="I12">
        <f ca="1">$G$12*Mining!I14</f>
        <v>10.409779309584678</v>
      </c>
      <c r="J12">
        <f ca="1">$G$12*Mining!J14</f>
        <v>10.409779309584678</v>
      </c>
      <c r="K12">
        <f ca="1">$G$12*Mining!K14</f>
        <v>10.136817870049599</v>
      </c>
      <c r="L12">
        <f ca="1">$G$12*Mining!L14</f>
        <v>10.606119445023822</v>
      </c>
      <c r="M12">
        <f ca="1">$G$12*Mining!M14</f>
        <v>5.1407082473313483</v>
      </c>
      <c r="N12">
        <f ca="1">$G$12*Mining!N14</f>
        <v>5.1037920995505095</v>
      </c>
      <c r="O12">
        <f ca="1">$G$12*Mining!O14</f>
        <v>4.8946215933275043</v>
      </c>
      <c r="P12">
        <f ca="1">$G$12*Mining!P14</f>
        <v>4.8655119245432967</v>
      </c>
      <c r="Q12">
        <f ca="1">$G$12*Mining!Q14</f>
        <v>2.8636588481633081</v>
      </c>
      <c r="R12">
        <f ca="1">$G$12*Mining!R14</f>
        <v>2.723251299705058</v>
      </c>
      <c r="S12">
        <f ca="1">$G$12*Mining!S14</f>
        <v>2.1794768314305437</v>
      </c>
      <c r="T12">
        <f ca="1">$G$12*Mining!T14</f>
        <v>1.9686590572478508</v>
      </c>
      <c r="U12">
        <f ca="1">$G$12*Mining!U14</f>
        <v>2.4482212642372581</v>
      </c>
      <c r="V12">
        <f ca="1">$G$12*Mining!V14</f>
        <v>11.679206773373748</v>
      </c>
      <c r="W12">
        <f ca="1">$G$12*Mining!W14</f>
        <v>11.786446566794771</v>
      </c>
      <c r="X12">
        <f ca="1">$G$12*Mining!X14</f>
        <v>12.995612715398016</v>
      </c>
      <c r="Y12">
        <f ca="1">$G$12*Mining!Y14</f>
        <v>13.351818887083615</v>
      </c>
      <c r="Z12">
        <f ca="1">$G$12*Mining!Z14</f>
        <v>13.452465922114246</v>
      </c>
      <c r="AA12">
        <f ca="1">$G$12*Mining!AA14</f>
        <v>13.181935363036121</v>
      </c>
      <c r="AB12">
        <f ca="1">$G$12*Mining!AB14</f>
        <v>12.674809498128825</v>
      </c>
      <c r="AC12">
        <f ca="1">$G$12*Mining!AC14</f>
        <v>11.738589548255419</v>
      </c>
      <c r="AD12">
        <f ca="1">$G$12*Mining!AD14</f>
        <v>8.4983034737749108</v>
      </c>
      <c r="AE12">
        <f ca="1">$G$12*Mining!AE14</f>
        <v>11.989987736367125</v>
      </c>
      <c r="AF12">
        <f ca="1">$G$12*Mining!AF14</f>
        <v>12.693096302702056</v>
      </c>
      <c r="AG12">
        <f ca="1">$G$12*Mining!AG14</f>
        <v>7.0752915487450929</v>
      </c>
      <c r="AH12">
        <f ca="1">$G$12*Mining!AH14</f>
        <v>7.0739980767983388</v>
      </c>
      <c r="AI12">
        <f ca="1">$G$12*Mining!AI14</f>
        <v>9.1375938801970698</v>
      </c>
      <c r="AJ12">
        <f ca="1">$G$12*Mining!AJ14</f>
        <v>11.26745952150053</v>
      </c>
      <c r="AK12">
        <f ca="1">$G$12*Mining!AK14</f>
        <v>11.909569228646278</v>
      </c>
      <c r="AL12">
        <f ca="1">$G$12*Mining!AL14</f>
        <v>12.094679228894542</v>
      </c>
      <c r="AM12">
        <f ca="1">$G$12*Mining!AM14</f>
        <v>9.899378554452376</v>
      </c>
      <c r="AN12">
        <f ca="1">$G$12*Mining!AN14</f>
        <v>3.0117741569105396</v>
      </c>
      <c r="AO12">
        <f ca="1">$G$12*Mining!AO14</f>
        <v>0.11887372013651876</v>
      </c>
      <c r="AP12">
        <f ca="1">$G$12*Mining!AP14</f>
        <v>0.14164294428629523</v>
      </c>
      <c r="AQ12">
        <f ca="1">$G$12*Mining!AQ14</f>
        <v>0.14158536585365852</v>
      </c>
      <c r="AR12">
        <f ca="1">$G$12*Mining!AR14</f>
        <v>0.10459459459459458</v>
      </c>
      <c r="AS12">
        <f ca="1">$G$12*Mining!AS14</f>
        <v>8.2535545023696685E-2</v>
      </c>
      <c r="AT12">
        <f t="shared" ca="1" si="4"/>
        <v>11.4477792889129</v>
      </c>
      <c r="AU12">
        <f t="shared" ca="1" si="2"/>
        <v>11.493402366188967</v>
      </c>
      <c r="AV12">
        <f t="shared" ca="1" si="2"/>
        <v>9.2511969219979022</v>
      </c>
      <c r="AW12">
        <f t="shared" ca="1" si="2"/>
        <v>2.6143468555693032</v>
      </c>
      <c r="AX12">
        <f t="shared" ca="1" si="2"/>
        <v>0.10927670685598882</v>
      </c>
      <c r="AY12">
        <f t="shared" ca="1" si="2"/>
        <v>0.13407172202018586</v>
      </c>
      <c r="AZ12">
        <f t="shared" ca="1" si="2"/>
        <v>0.13377697753893933</v>
      </c>
    </row>
    <row r="13" spans="1:52" x14ac:dyDescent="0.25">
      <c r="A13" t="s">
        <v>41</v>
      </c>
      <c r="B13" t="s">
        <v>17</v>
      </c>
      <c r="C13" t="s">
        <v>37</v>
      </c>
      <c r="D13">
        <v>4</v>
      </c>
      <c r="E13" t="s">
        <v>35</v>
      </c>
      <c r="F13">
        <v>156.05000000000001</v>
      </c>
      <c r="G13">
        <f t="shared" ca="1" si="3"/>
        <v>0.3</v>
      </c>
      <c r="H13">
        <f ca="1">$G$13*Mining!H15</f>
        <v>7.8737256428626328</v>
      </c>
      <c r="I13">
        <f ca="1">$G$13*Mining!I15</f>
        <v>6.9958917366954738</v>
      </c>
      <c r="J13">
        <f ca="1">$G$13*Mining!J15</f>
        <v>6.9958917366954738</v>
      </c>
      <c r="K13">
        <f ca="1">$G$13*Mining!K15</f>
        <v>6.8124480130113705</v>
      </c>
      <c r="L13">
        <f ca="1">$G$13*Mining!L15</f>
        <v>7.1278421162617045</v>
      </c>
      <c r="M13">
        <f ca="1">$G$13*Mining!M15</f>
        <v>3.4548127562276356</v>
      </c>
      <c r="N13">
        <f ca="1">$G$13*Mining!N15</f>
        <v>3.430003260701366</v>
      </c>
      <c r="O13">
        <f ca="1">$G$13*Mining!O15</f>
        <v>3.2894302310023988</v>
      </c>
      <c r="P13">
        <f ca="1">$G$13*Mining!P15</f>
        <v>3.2698670793496194</v>
      </c>
      <c r="Q13">
        <f ca="1">$G$13*Mining!Q15</f>
        <v>1.9245218055808968</v>
      </c>
      <c r="R13">
        <f ca="1">$G$13*Mining!R15</f>
        <v>1.8301609186863668</v>
      </c>
      <c r="S13">
        <f ca="1">$G$13*Mining!S15</f>
        <v>1.4647173107008458</v>
      </c>
      <c r="T13">
        <f ca="1">$G$13*Mining!T15</f>
        <v>1.3230372346405133</v>
      </c>
      <c r="U13">
        <f ca="1">$G$13*Mining!U15</f>
        <v>1.645326995194764</v>
      </c>
      <c r="V13">
        <f ca="1">$G$13*Mining!V15</f>
        <v>7.8490104090653459</v>
      </c>
      <c r="W13">
        <f ca="1">$G$13*Mining!W15</f>
        <v>7.9210809076155222</v>
      </c>
      <c r="X13">
        <f ca="1">$G$13*Mining!X15</f>
        <v>8.7337009657099927</v>
      </c>
      <c r="Y13">
        <f ca="1">$G$13*Mining!Y15</f>
        <v>8.9730893080508114</v>
      </c>
      <c r="Z13">
        <f ca="1">$G$13*Mining!Z15</f>
        <v>9.0407291436086492</v>
      </c>
      <c r="AA13">
        <f ca="1">$G$13*Mining!AA15</f>
        <v>8.8589190930309503</v>
      </c>
      <c r="AB13">
        <f ca="1">$G$13*Mining!AB15</f>
        <v>8.5181051773600487</v>
      </c>
      <c r="AC13">
        <f ca="1">$G$13*Mining!AC15</f>
        <v>7.8889186003671767</v>
      </c>
      <c r="AD13">
        <f ca="1">$G$13*Mining!AD15</f>
        <v>5.7112844835597549</v>
      </c>
      <c r="AE13">
        <f ca="1">$G$13*Mining!AE15</f>
        <v>8.0578707418608531</v>
      </c>
      <c r="AF13">
        <f ca="1">$G$13*Mining!AF15</f>
        <v>8.5303948235859437</v>
      </c>
      <c r="AG13">
        <f ca="1">$G$13*Mining!AG15</f>
        <v>4.7549493806273553</v>
      </c>
      <c r="AH13">
        <f ca="1">$G$13*Mining!AH15</f>
        <v>4.7540801028612441</v>
      </c>
      <c r="AI13">
        <f ca="1">$G$13*Mining!AI15</f>
        <v>6.1409195736638802</v>
      </c>
      <c r="AJ13">
        <f ca="1">$G$13*Mining!AJ15</f>
        <v>7.5722956861763899</v>
      </c>
      <c r="AK13">
        <f ca="1">$G$13*Mining!AK15</f>
        <v>8.0038254872103867</v>
      </c>
      <c r="AL13">
        <f ca="1">$G$13*Mining!AL15</f>
        <v>8.1282286549052269</v>
      </c>
      <c r="AM13">
        <f ca="1">$G$13*Mining!AM15</f>
        <v>6.652876931189895</v>
      </c>
      <c r="AN13">
        <f ca="1">$G$13*Mining!AN15</f>
        <v>2.0240626924456926</v>
      </c>
      <c r="AO13">
        <f ca="1">$G$13*Mining!AO15</f>
        <v>7.988907849829352E-2</v>
      </c>
      <c r="AP13">
        <f ca="1">$G$13*Mining!AP15</f>
        <v>9.5191134607564051E-2</v>
      </c>
      <c r="AQ13">
        <f ca="1">$G$13*Mining!AQ15</f>
        <v>9.5152439024390245E-2</v>
      </c>
      <c r="AR13">
        <f ca="1">$G$13*Mining!AR15</f>
        <v>7.0292792792792796E-2</v>
      </c>
      <c r="AS13">
        <f ca="1">$G$13*Mining!AS15</f>
        <v>5.5468009478672996E-2</v>
      </c>
      <c r="AT13">
        <f t="shared" ca="1" si="4"/>
        <v>7.6934795781001633</v>
      </c>
      <c r="AU13">
        <f t="shared" ca="1" si="2"/>
        <v>7.7241405652187272</v>
      </c>
      <c r="AV13">
        <f t="shared" ca="1" si="2"/>
        <v>6.217266493013665</v>
      </c>
      <c r="AW13">
        <f t="shared" ca="1" si="2"/>
        <v>1.7569716916950471</v>
      </c>
      <c r="AX13">
        <f t="shared" ca="1" si="2"/>
        <v>7.3439406136421442E-2</v>
      </c>
      <c r="AY13">
        <f t="shared" ca="1" si="2"/>
        <v>9.0102895009689946E-2</v>
      </c>
      <c r="AZ13">
        <f t="shared" ca="1" si="2"/>
        <v>8.9904811993761768E-2</v>
      </c>
    </row>
    <row r="14" spans="1:52" x14ac:dyDescent="0.25">
      <c r="A14" t="s">
        <v>42</v>
      </c>
      <c r="B14" t="s">
        <v>17</v>
      </c>
      <c r="C14" t="s">
        <v>37</v>
      </c>
      <c r="D14">
        <v>4</v>
      </c>
      <c r="E14" t="s">
        <v>35</v>
      </c>
      <c r="F14">
        <v>30.92</v>
      </c>
      <c r="G14">
        <f t="shared" ca="1" si="3"/>
        <v>0.1</v>
      </c>
      <c r="H14">
        <f ca="1">$G$14*Mining!H16</f>
        <v>0.52003758811772416</v>
      </c>
      <c r="I14">
        <f ca="1">$G$14*Mining!I16</f>
        <v>0.46205911032494723</v>
      </c>
      <c r="J14">
        <f ca="1">$G$14*Mining!J16</f>
        <v>0.46205911032494723</v>
      </c>
      <c r="K14">
        <f ca="1">$G$14*Mining!K16</f>
        <v>0.44994316471710261</v>
      </c>
      <c r="L14">
        <f ca="1">$G$14*Mining!L16</f>
        <v>0.47077406436999231</v>
      </c>
      <c r="M14">
        <f ca="1">$G$14*Mining!M16</f>
        <v>0.22818073357376592</v>
      </c>
      <c r="N14">
        <f ca="1">$G$14*Mining!N16</f>
        <v>0.22654213568490064</v>
      </c>
      <c r="O14">
        <f ca="1">$G$14*Mining!O16</f>
        <v>0.2172576796808591</v>
      </c>
      <c r="P14">
        <f ca="1">$G$14*Mining!P16</f>
        <v>0.21596558815228076</v>
      </c>
      <c r="Q14">
        <f ca="1">$G$14*Mining!Q16</f>
        <v>0.1271092902457788</v>
      </c>
      <c r="R14">
        <f ca="1">$G$14*Mining!R16</f>
        <v>0.12087701720769511</v>
      </c>
      <c r="S14">
        <f ca="1">$G$14*Mining!S16</f>
        <v>9.6740487550721246E-2</v>
      </c>
      <c r="T14">
        <f ca="1">$G$14*Mining!T16</f>
        <v>8.7382914226390399E-2</v>
      </c>
      <c r="U14">
        <f ca="1">$G$14*Mining!U16</f>
        <v>0.10866925278526562</v>
      </c>
      <c r="V14">
        <f ca="1">$G$14*Mining!V16</f>
        <v>0.5184052159527941</v>
      </c>
      <c r="W14">
        <f ca="1">$G$14*Mining!W16</f>
        <v>0.52316527109574273</v>
      </c>
      <c r="X14">
        <f ca="1">$G$14*Mining!X16</f>
        <v>0.57683655635961351</v>
      </c>
      <c r="Y14">
        <f ca="1">$G$14*Mining!Y16</f>
        <v>0.59264748778154674</v>
      </c>
      <c r="Z14">
        <f ca="1">$G$14*Mining!Z16</f>
        <v>0.59711491000828676</v>
      </c>
      <c r="AA14">
        <f ca="1">$G$14*Mining!AA16</f>
        <v>0.58510686394642109</v>
      </c>
      <c r="AB14">
        <f ca="1">$G$14*Mining!AB16</f>
        <v>0.5625970566783568</v>
      </c>
      <c r="AC14">
        <f ca="1">$G$14*Mining!AC16</f>
        <v>0.52104104052836298</v>
      </c>
      <c r="AD14">
        <f ca="1">$G$14*Mining!AD16</f>
        <v>0.37721438904553589</v>
      </c>
      <c r="AE14">
        <f ca="1">$G$14*Mining!AE16</f>
        <v>0.53219985760618949</v>
      </c>
      <c r="AF14">
        <f ca="1">$G$14*Mining!AF16</f>
        <v>0.56340875348772268</v>
      </c>
      <c r="AG14">
        <f ca="1">$G$14*Mining!AG16</f>
        <v>0.31405112645305527</v>
      </c>
      <c r="AH14">
        <f ca="1">$G$14*Mining!AH16</f>
        <v>0.3139937130844167</v>
      </c>
      <c r="AI14">
        <f ca="1">$G$14*Mining!AI16</f>
        <v>0.40559058681552324</v>
      </c>
      <c r="AJ14">
        <f ca="1">$G$14*Mining!AJ16</f>
        <v>0.50012898134481254</v>
      </c>
      <c r="AK14">
        <f ca="1">$G$14*Mining!AK16</f>
        <v>0.52863031947996397</v>
      </c>
      <c r="AL14">
        <f ca="1">$G$14*Mining!AL16</f>
        <v>0.53684680125957418</v>
      </c>
      <c r="AM14">
        <f ca="1">$G$14*Mining!AM16</f>
        <v>0.43940394043018599</v>
      </c>
      <c r="AN14">
        <f ca="1">$G$14*Mining!AN16</f>
        <v>0.1336836878146338</v>
      </c>
      <c r="AO14">
        <f ca="1">$G$14*Mining!AO16</f>
        <v>5.2764505119453926E-3</v>
      </c>
      <c r="AP14">
        <f ca="1">$G$14*Mining!AP16</f>
        <v>6.2871085807238714E-3</v>
      </c>
      <c r="AQ14">
        <f ca="1">$G$14*Mining!AQ16</f>
        <v>6.284552845528456E-3</v>
      </c>
      <c r="AR14">
        <f ca="1">$G$14*Mining!AR16</f>
        <v>4.6426426426426429E-3</v>
      </c>
      <c r="AS14">
        <f ca="1">$G$14*Mining!AS16</f>
        <v>3.66350710900474E-3</v>
      </c>
      <c r="AT14">
        <f t="shared" ca="1" si="4"/>
        <v>0.50813283895088546</v>
      </c>
      <c r="AU14">
        <f t="shared" ca="1" si="2"/>
        <v>0.51015791151674272</v>
      </c>
      <c r="AV14">
        <f t="shared" ca="1" si="2"/>
        <v>0.41063308760863515</v>
      </c>
      <c r="AW14">
        <f t="shared" ca="1" si="2"/>
        <v>0.11604307317571472</v>
      </c>
      <c r="AX14">
        <f t="shared" ca="1" si="2"/>
        <v>4.8504676657869289E-3</v>
      </c>
      <c r="AY14">
        <f t="shared" ca="1" si="2"/>
        <v>5.9510445662706675E-3</v>
      </c>
      <c r="AZ14">
        <f t="shared" ca="1" si="2"/>
        <v>5.9379617362963029E-3</v>
      </c>
    </row>
    <row r="15" spans="1:52" x14ac:dyDescent="0.25">
      <c r="A15" t="s">
        <v>43</v>
      </c>
      <c r="B15" t="s">
        <v>17</v>
      </c>
      <c r="C15" t="s">
        <v>37</v>
      </c>
      <c r="D15">
        <v>4</v>
      </c>
      <c r="E15" t="s">
        <v>35</v>
      </c>
      <c r="F15">
        <v>25277</v>
      </c>
      <c r="G15">
        <f t="shared" ca="1" si="3"/>
        <v>0.3</v>
      </c>
      <c r="H15">
        <f ca="1">$G$15*Mining!H17</f>
        <v>1275.387139215884</v>
      </c>
      <c r="I15">
        <f ca="1">$G$15*Mining!I17</f>
        <v>1133.1954849628416</v>
      </c>
      <c r="J15">
        <f ca="1">$G$15*Mining!J17</f>
        <v>1133.1954849628416</v>
      </c>
      <c r="K15">
        <f ca="1">$G$15*Mining!K17</f>
        <v>1103.4812459140555</v>
      </c>
      <c r="L15">
        <f ca="1">$G$15*Mining!L17</f>
        <v>1154.5688252018397</v>
      </c>
      <c r="M15">
        <f ca="1">$G$15*Mining!M17</f>
        <v>559.61103517568688</v>
      </c>
      <c r="N15">
        <f ca="1">$G$15*Mining!N17</f>
        <v>555.59238975167193</v>
      </c>
      <c r="O15">
        <f ca="1">$G$15*Mining!O17</f>
        <v>532.82235148380403</v>
      </c>
      <c r="P15">
        <f ca="1">$G$15*Mining!P17</f>
        <v>529.65350954642929</v>
      </c>
      <c r="Q15">
        <f ca="1">$G$15*Mining!Q17</f>
        <v>311.73430105522795</v>
      </c>
      <c r="R15">
        <f ca="1">$G$15*Mining!R17</f>
        <v>296.44971189769484</v>
      </c>
      <c r="S15">
        <f ca="1">$G$15*Mining!S17</f>
        <v>237.25510709763068</v>
      </c>
      <c r="T15">
        <f ca="1">$G$15*Mining!T17</f>
        <v>214.30574931117104</v>
      </c>
      <c r="U15">
        <f ca="1">$G$15*Mining!U17</f>
        <v>266.51028809700762</v>
      </c>
      <c r="V15">
        <f ca="1">$G$15*Mining!V17</f>
        <v>1271.3837623194152</v>
      </c>
      <c r="W15">
        <f ca="1">$G$15*Mining!W17</f>
        <v>1283.0577513732617</v>
      </c>
      <c r="X15">
        <f ca="1">$G$15*Mining!X17</f>
        <v>1414.6860577395162</v>
      </c>
      <c r="Y15">
        <f ca="1">$G$15*Mining!Y17</f>
        <v>1453.4622136469102</v>
      </c>
      <c r="Z15">
        <f ca="1">$G$15*Mining!Z17</f>
        <v>1464.4185233130138</v>
      </c>
      <c r="AA15">
        <f ca="1">$G$15*Mining!AA17</f>
        <v>1434.9689068538501</v>
      </c>
      <c r="AB15">
        <f ca="1">$G$15*Mining!AB17</f>
        <v>1379.7638229293811</v>
      </c>
      <c r="AC15">
        <f ca="1">$G$15*Mining!AC17</f>
        <v>1277.8480965170208</v>
      </c>
      <c r="AD15">
        <f ca="1">$G$15*Mining!AD17</f>
        <v>925.11462922742635</v>
      </c>
      <c r="AE15">
        <f ca="1">$G$15*Mining!AE17</f>
        <v>1305.2149871324368</v>
      </c>
      <c r="AF15">
        <f ca="1">$G$15*Mining!AF17</f>
        <v>1381.7545014788968</v>
      </c>
      <c r="AG15">
        <f ca="1">$G$15*Mining!AG17</f>
        <v>770.20734055826756</v>
      </c>
      <c r="AH15">
        <f ca="1">$G$15*Mining!AH17</f>
        <v>770.06653482873219</v>
      </c>
      <c r="AI15">
        <f ca="1">$G$15*Mining!AI17</f>
        <v>994.70697893945453</v>
      </c>
      <c r="AJ15">
        <f ca="1">$G$15*Mining!AJ17</f>
        <v>1226.5614742677385</v>
      </c>
      <c r="AK15">
        <f ca="1">$G$15*Mining!AK17</f>
        <v>1296.4607295111623</v>
      </c>
      <c r="AL15">
        <f ca="1">$G$15*Mining!AL17</f>
        <v>1316.6115713555871</v>
      </c>
      <c r="AM15">
        <f ca="1">$G$15*Mining!AM17</f>
        <v>1077.6339006067731</v>
      </c>
      <c r="AN15">
        <f ca="1">$G$15*Mining!AN17</f>
        <v>327.85794730502892</v>
      </c>
      <c r="AO15">
        <f ca="1">$G$15*Mining!AO17</f>
        <v>12.940443686006823</v>
      </c>
      <c r="AP15">
        <f ca="1">$G$15*Mining!AP17</f>
        <v>15.419072793818623</v>
      </c>
      <c r="AQ15">
        <f ca="1">$G$15*Mining!AQ17</f>
        <v>15.41280487804878</v>
      </c>
      <c r="AR15">
        <f ca="1">$G$15*Mining!AR17</f>
        <v>11.386036036036034</v>
      </c>
      <c r="AS15">
        <f ca="1">$G$15*Mining!AS17</f>
        <v>8.9847156398104264</v>
      </c>
      <c r="AT15">
        <f t="shared" ca="1" si="4"/>
        <v>1246.1908573895403</v>
      </c>
      <c r="AU15">
        <f t="shared" ca="1" si="2"/>
        <v>1251.1573282091235</v>
      </c>
      <c r="AV15">
        <f t="shared" ca="1" si="2"/>
        <v>1007.0736632099096</v>
      </c>
      <c r="AW15">
        <f t="shared" ca="1" si="2"/>
        <v>284.59451106040177</v>
      </c>
      <c r="AX15">
        <f t="shared" ca="1" si="2"/>
        <v>11.895724888883846</v>
      </c>
      <c r="AY15">
        <f t="shared" ca="1" si="2"/>
        <v>14.594879059019112</v>
      </c>
      <c r="AZ15">
        <f t="shared" ca="1" si="2"/>
        <v>14.562793545442592</v>
      </c>
    </row>
    <row r="16" spans="1:52" x14ac:dyDescent="0.25">
      <c r="A16" t="s">
        <v>33</v>
      </c>
      <c r="B16" t="s">
        <v>17</v>
      </c>
      <c r="C16" t="s">
        <v>37</v>
      </c>
      <c r="D16">
        <v>4</v>
      </c>
      <c r="E16" t="s">
        <v>35</v>
      </c>
      <c r="F16">
        <v>7.72</v>
      </c>
      <c r="G16">
        <f t="shared" ca="1" si="3"/>
        <v>0.3</v>
      </c>
      <c r="H16">
        <f ca="1">$G$16*Mining!H18</f>
        <v>0.38952362680486713</v>
      </c>
      <c r="I16">
        <f ca="1">$G$16*Mining!I18</f>
        <v>0.3460960218345982</v>
      </c>
      <c r="J16">
        <f ca="1">$G$16*Mining!J18</f>
        <v>0.3460960218345982</v>
      </c>
      <c r="K16">
        <f ca="1">$G$16*Mining!K18</f>
        <v>0.33702081807400053</v>
      </c>
      <c r="L16">
        <f ca="1">$G$16*Mining!L18</f>
        <v>0.35262378172086101</v>
      </c>
      <c r="M16">
        <f ca="1">$G$16*Mining!M18</f>
        <v>0.17091415878293717</v>
      </c>
      <c r="N16">
        <f ca="1">$G$16*Mining!N18</f>
        <v>0.16968680020900059</v>
      </c>
      <c r="O16">
        <f ca="1">$G$16*Mining!O18</f>
        <v>0.16273246641037178</v>
      </c>
      <c r="P16">
        <f ca="1">$G$16*Mining!P18</f>
        <v>0.16176465141031118</v>
      </c>
      <c r="Q16">
        <f ca="1">$G$16*Mining!Q18</f>
        <v>9.5208640429891203E-2</v>
      </c>
      <c r="R16">
        <f ca="1">$G$16*Mining!R18</f>
        <v>9.0540482488040683E-2</v>
      </c>
      <c r="S16">
        <f ca="1">$G$16*Mining!S18</f>
        <v>7.2461503611730399E-2</v>
      </c>
      <c r="T16">
        <f ca="1">$G$16*Mining!T18</f>
        <v>6.5452402764657233E-2</v>
      </c>
      <c r="U16">
        <f ca="1">$G$16*Mining!U18</f>
        <v>8.1396503703323131E-2</v>
      </c>
      <c r="V16">
        <f ca="1">$G$16*Mining!V18</f>
        <v>0.38830093148339934</v>
      </c>
      <c r="W16">
        <f ca="1">$G$16*Mining!W18</f>
        <v>0.39186635441712164</v>
      </c>
      <c r="X16">
        <f ca="1">$G$16*Mining!X18</f>
        <v>0.43206774402615283</v>
      </c>
      <c r="Y16">
        <f ca="1">$G$16*Mining!Y18</f>
        <v>0.44391060210286615</v>
      </c>
      <c r="Z16">
        <f ca="1">$G$16*Mining!Z18</f>
        <v>0.44725683427528851</v>
      </c>
      <c r="AA16">
        <f ca="1">$G$16*Mining!AA18</f>
        <v>0.4382624504850941</v>
      </c>
      <c r="AB16">
        <f ca="1">$G$16*Mining!AB18</f>
        <v>0.42140193507990753</v>
      </c>
      <c r="AC16">
        <f ca="1">$G$16*Mining!AC18</f>
        <v>0.39027524251736367</v>
      </c>
      <c r="AD16">
        <f ca="1">$G$16*Mining!AD18</f>
        <v>0.28254480110914004</v>
      </c>
      <c r="AE16">
        <f ca="1">$G$16*Mining!AE18</f>
        <v>0.39863352853037987</v>
      </c>
      <c r="AF16">
        <f ca="1">$G$16*Mining!AF18</f>
        <v>0.42200992014151539</v>
      </c>
      <c r="AG16">
        <f ca="1">$G$16*Mining!AG18</f>
        <v>0.23523363805474645</v>
      </c>
      <c r="AH16">
        <f ca="1">$G$16*Mining!AH18</f>
        <v>0.23519063373334703</v>
      </c>
      <c r="AI16">
        <f ca="1">$G$16*Mining!AI18</f>
        <v>0.30379941755004902</v>
      </c>
      <c r="AJ16">
        <f ca="1">$G$16*Mining!AJ18</f>
        <v>0.37461148796720106</v>
      </c>
      <c r="AK16">
        <f ca="1">$G$16*Mining!AK18</f>
        <v>0.39595983826507009</v>
      </c>
      <c r="AL16">
        <f ca="1">$G$16*Mining!AL18</f>
        <v>0.40211422759287629</v>
      </c>
      <c r="AM16">
        <f ca="1">$G$16*Mining!AM18</f>
        <v>0.32912662549686628</v>
      </c>
      <c r="AN16">
        <f ca="1">$G$16*Mining!AN18</f>
        <v>0.10013305982493267</v>
      </c>
      <c r="AO16">
        <f ca="1">$G$16*Mining!AO18</f>
        <v>3.9522184300341294E-3</v>
      </c>
      <c r="AP16">
        <f ca="1">$G$16*Mining!AP18</f>
        <v>4.7092313948759656E-3</v>
      </c>
      <c r="AQ16">
        <f ca="1">$G$16*Mining!AQ18</f>
        <v>4.7073170731707316E-3</v>
      </c>
      <c r="AR16">
        <f ca="1">$G$16*Mining!AR18</f>
        <v>3.4774774774774773E-3</v>
      </c>
      <c r="AS16">
        <f ca="1">$G$16*Mining!AS18</f>
        <v>2.7440758293838861E-3</v>
      </c>
      <c r="AT16">
        <f t="shared" ca="1" si="4"/>
        <v>0.38060661546256497</v>
      </c>
      <c r="AU16">
        <f t="shared" ca="1" si="2"/>
        <v>0.38212345506881495</v>
      </c>
      <c r="AV16">
        <f t="shared" ca="1" si="2"/>
        <v>0.30757640067968911</v>
      </c>
      <c r="AW16">
        <f t="shared" ca="1" si="2"/>
        <v>8.6919714577928617E-2</v>
      </c>
      <c r="AX16">
        <f t="shared" ca="1" si="2"/>
        <v>3.6331446034807654E-3</v>
      </c>
      <c r="AY16">
        <f t="shared" ca="1" si="2"/>
        <v>4.4575094487331393E-3</v>
      </c>
      <c r="AZ16">
        <f t="shared" ca="1" si="2"/>
        <v>4.447710019813143E-3</v>
      </c>
    </row>
    <row r="17" spans="1:52" x14ac:dyDescent="0.25">
      <c r="A17" t="s">
        <v>34</v>
      </c>
      <c r="B17" t="s">
        <v>17</v>
      </c>
      <c r="C17" t="s">
        <v>37</v>
      </c>
      <c r="D17">
        <v>4</v>
      </c>
      <c r="E17" t="s">
        <v>35</v>
      </c>
      <c r="F17">
        <v>7.49</v>
      </c>
      <c r="G17">
        <f t="shared" ca="1" si="3"/>
        <v>0.4</v>
      </c>
      <c r="H17">
        <f ca="1">$G$17*Mining!H19</f>
        <v>0.50389153104809237</v>
      </c>
      <c r="I17">
        <f ca="1">$G$17*Mining!I19</f>
        <v>0.44771316123335769</v>
      </c>
      <c r="J17">
        <f ca="1">$G$17*Mining!J19</f>
        <v>0.44771316123335769</v>
      </c>
      <c r="K17">
        <f ca="1">$G$17*Mining!K19</f>
        <v>0.43597338987465695</v>
      </c>
      <c r="L17">
        <f ca="1">$G$17*Mining!L19</f>
        <v>0.45615753455772867</v>
      </c>
      <c r="M17">
        <f ca="1">$G$17*Mining!M19</f>
        <v>0.22109620885737474</v>
      </c>
      <c r="N17">
        <f ca="1">$G$17*Mining!N19</f>
        <v>0.21950848593530475</v>
      </c>
      <c r="O17">
        <f ca="1">$G$17*Mining!O19</f>
        <v>0.21051229247213904</v>
      </c>
      <c r="P17">
        <f ca="1">$G$17*Mining!P19</f>
        <v>0.20926031762750102</v>
      </c>
      <c r="Q17">
        <f ca="1">$G$17*Mining!Q19</f>
        <v>0.12316281810360713</v>
      </c>
      <c r="R17">
        <f ca="1">$G$17*Mining!R19</f>
        <v>0.11712404384031516</v>
      </c>
      <c r="S17">
        <f ca="1">$G$17*Mining!S19</f>
        <v>9.3736901908784226E-2</v>
      </c>
      <c r="T17">
        <f ca="1">$G$17*Mining!T19</f>
        <v>8.4669861262052282E-2</v>
      </c>
      <c r="U17">
        <f ca="1">$G$17*Mining!U19</f>
        <v>0.1052953044452315</v>
      </c>
      <c r="V17">
        <f ca="1">$G$17*Mining!V19</f>
        <v>0.50230984055451833</v>
      </c>
      <c r="W17">
        <f ca="1">$G$17*Mining!W19</f>
        <v>0.50692210614581013</v>
      </c>
      <c r="X17">
        <f ca="1">$G$17*Mining!X19</f>
        <v>0.55892701256578314</v>
      </c>
      <c r="Y17">
        <f ca="1">$G$17*Mining!Y19</f>
        <v>0.57424704831614293</v>
      </c>
      <c r="Z17">
        <f ca="1">$G$17*Mining!Z19</f>
        <v>0.57857576661863752</v>
      </c>
      <c r="AA17">
        <f ca="1">$G$17*Mining!AA19</f>
        <v>0.56694054475532896</v>
      </c>
      <c r="AB17">
        <f ca="1">$G$17*Mining!AB19</f>
        <v>0.54512961895483725</v>
      </c>
      <c r="AC17">
        <f ca="1">$G$17*Mining!AC19</f>
        <v>0.50486382840329092</v>
      </c>
      <c r="AD17">
        <f ca="1">$G$17*Mining!AD19</f>
        <v>0.36550268744515702</v>
      </c>
      <c r="AE17">
        <f ca="1">$G$17*Mining!AE19</f>
        <v>0.51567618802980053</v>
      </c>
      <c r="AF17">
        <f ca="1">$G$17*Mining!AF19</f>
        <v>0.54591611431087228</v>
      </c>
      <c r="AG17">
        <f ca="1">$G$17*Mining!AG19</f>
        <v>0.30430050933161501</v>
      </c>
      <c r="AH17">
        <f ca="1">$G$17*Mining!AH19</f>
        <v>0.30424487852552151</v>
      </c>
      <c r="AI17">
        <f ca="1">$G$17*Mining!AI19</f>
        <v>0.39299786484453669</v>
      </c>
      <c r="AJ17">
        <f ca="1">$G$17*Mining!AJ19</f>
        <v>0.48460104401974724</v>
      </c>
      <c r="AK17">
        <f ca="1">$G$17*Mining!AK19</f>
        <v>0.51221747644306992</v>
      </c>
      <c r="AL17">
        <f ca="1">$G$17*Mining!AL19</f>
        <v>0.52017885400183828</v>
      </c>
      <c r="AM17">
        <f ca="1">$G$17*Mining!AM19</f>
        <v>0.42576138600544539</v>
      </c>
      <c r="AN17">
        <f ca="1">$G$17*Mining!AN19</f>
        <v>0.12953309466126869</v>
      </c>
      <c r="AO17">
        <f ca="1">$G$17*Mining!AO19</f>
        <v>5.1126279863481228E-3</v>
      </c>
      <c r="AP17">
        <f ca="1">$G$17*Mining!AP19</f>
        <v>6.0919072793818628E-3</v>
      </c>
      <c r="AQ17">
        <f ca="1">$G$17*Mining!AQ19</f>
        <v>6.0894308943089436E-3</v>
      </c>
      <c r="AR17">
        <f ca="1">$G$17*Mining!AR19</f>
        <v>4.4984984984984986E-3</v>
      </c>
      <c r="AS17">
        <f ca="1">$G$17*Mining!AS19</f>
        <v>3.5497630331753557E-3</v>
      </c>
      <c r="AT17">
        <f t="shared" ca="1" si="4"/>
        <v>0.49235639893171185</v>
      </c>
      <c r="AU17">
        <f t="shared" ca="1" si="2"/>
        <v>0.49431859731699895</v>
      </c>
      <c r="AV17">
        <f t="shared" ca="1" si="2"/>
        <v>0.39788380675144591</v>
      </c>
      <c r="AW17">
        <f t="shared" ca="1" si="2"/>
        <v>0.11244018345227724</v>
      </c>
      <c r="AX17">
        <f t="shared" ca="1" si="2"/>
        <v>4.6998709982851352E-3</v>
      </c>
      <c r="AY17">
        <f t="shared" ca="1" si="2"/>
        <v>5.7662773352350968E-3</v>
      </c>
      <c r="AZ17">
        <f t="shared" ca="1" si="2"/>
        <v>5.7536006992056025E-3</v>
      </c>
    </row>
    <row r="18" spans="1:52" x14ac:dyDescent="0.25">
      <c r="A18" t="s">
        <v>44</v>
      </c>
      <c r="B18" t="s">
        <v>17</v>
      </c>
      <c r="C18" t="s">
        <v>37</v>
      </c>
      <c r="D18">
        <v>4</v>
      </c>
      <c r="E18" t="s">
        <v>35</v>
      </c>
      <c r="F18">
        <v>64.87</v>
      </c>
      <c r="G18">
        <f t="shared" ca="1" si="3"/>
        <v>0.3</v>
      </c>
      <c r="H18">
        <f ca="1">$G$18*Mining!H20</f>
        <v>3.2731085065844208</v>
      </c>
      <c r="I18">
        <f ca="1">$G$18*Mining!I20</f>
        <v>2.9081928674106718</v>
      </c>
      <c r="J18">
        <f ca="1">$G$18*Mining!J20</f>
        <v>2.9081928674106718</v>
      </c>
      <c r="K18">
        <f ca="1">$G$18*Mining!K20</f>
        <v>2.8319352938420219</v>
      </c>
      <c r="L18">
        <f ca="1">$G$18*Mining!L20</f>
        <v>2.9630446528798253</v>
      </c>
      <c r="M18">
        <f ca="1">$G$18*Mining!M20</f>
        <v>1.4361659948509242</v>
      </c>
      <c r="N18">
        <f ca="1">$G$18*Mining!N20</f>
        <v>1.4258526851758899</v>
      </c>
      <c r="O18">
        <f ca="1">$G$18*Mining!O20</f>
        <v>1.3674164632177226</v>
      </c>
      <c r="P18">
        <f ca="1">$G$18*Mining!P20</f>
        <v>1.3592840591951925</v>
      </c>
      <c r="Q18">
        <f ca="1">$G$18*Mining!Q20</f>
        <v>0.80002389957086051</v>
      </c>
      <c r="R18">
        <f ca="1">$G$18*Mining!R20</f>
        <v>0.76079806981854914</v>
      </c>
      <c r="S18">
        <f ca="1">$G$18*Mining!S20</f>
        <v>0.60888312685141854</v>
      </c>
      <c r="T18">
        <f ca="1">$G$18*Mining!T20</f>
        <v>0.54998670561441898</v>
      </c>
      <c r="U18">
        <f ca="1">$G$18*Mining!U20</f>
        <v>0.68396259005629179</v>
      </c>
      <c r="V18">
        <f ca="1">$G$18*Mining!V20</f>
        <v>3.2628343815191863</v>
      </c>
      <c r="W18">
        <f ca="1">$G$18*Mining!W20</f>
        <v>3.2927940946941296</v>
      </c>
      <c r="X18">
        <f ca="1">$G$18*Mining!X20</f>
        <v>3.6306003309555099</v>
      </c>
      <c r="Y18">
        <f ca="1">$G$18*Mining!Y20</f>
        <v>3.7301140878773218</v>
      </c>
      <c r="Z18">
        <f ca="1">$G$18*Mining!Z20</f>
        <v>3.7582319740204619</v>
      </c>
      <c r="AA18">
        <f ca="1">$G$18*Mining!AA20</f>
        <v>3.682653518519178</v>
      </c>
      <c r="AB18">
        <f ca="1">$G$18*Mining!AB20</f>
        <v>3.5409771410147153</v>
      </c>
      <c r="AC18">
        <f ca="1">$G$18*Mining!AC20</f>
        <v>3.2794242204794539</v>
      </c>
      <c r="AD18">
        <f ca="1">$G$18*Mining!AD20</f>
        <v>2.3741815088018026</v>
      </c>
      <c r="AE18">
        <f ca="1">$G$18*Mining!AE20</f>
        <v>3.3496576419385682</v>
      </c>
      <c r="AF18">
        <f ca="1">$G$18*Mining!AF20</f>
        <v>3.5460859481321378</v>
      </c>
      <c r="AG18">
        <f ca="1">$G$18*Mining!AG20</f>
        <v>1.9766329145869692</v>
      </c>
      <c r="AH18">
        <f ca="1">$G$18*Mining!AH20</f>
        <v>1.9762715557360393</v>
      </c>
      <c r="AI18">
        <f ca="1">$G$18*Mining!AI20</f>
        <v>2.5527808570559176</v>
      </c>
      <c r="AJ18">
        <f ca="1">$G$18*Mining!AJ20</f>
        <v>3.1478040446155875</v>
      </c>
      <c r="AK18">
        <f ca="1">$G$18*Mining!AK20</f>
        <v>3.3271910243853746</v>
      </c>
      <c r="AL18">
        <f ca="1">$G$18*Mining!AL20</f>
        <v>3.3789054331541304</v>
      </c>
      <c r="AM18">
        <f ca="1">$G$18*Mining!AM20</f>
        <v>2.7656015797903777</v>
      </c>
      <c r="AN18">
        <f ca="1">$G$18*Mining!AN20</f>
        <v>0.84140305580872832</v>
      </c>
      <c r="AO18">
        <f ca="1">$G$18*Mining!AO20</f>
        <v>3.3209897610921496E-2</v>
      </c>
      <c r="AP18">
        <f ca="1">$G$18*Mining!AP20</f>
        <v>3.9570963806425372E-2</v>
      </c>
      <c r="AQ18">
        <f ca="1">$G$18*Mining!AQ20</f>
        <v>3.9554878048780488E-2</v>
      </c>
      <c r="AR18">
        <f ca="1">$G$18*Mining!AR20</f>
        <v>2.9220720720720718E-2</v>
      </c>
      <c r="AS18">
        <f ca="1">$G$18*Mining!AS20</f>
        <v>2.3058056872037914E-2</v>
      </c>
      <c r="AT18">
        <f t="shared" ca="1" si="4"/>
        <v>3.1981802001368633</v>
      </c>
      <c r="AU18">
        <f t="shared" ca="1" si="2"/>
        <v>3.2109259754292783</v>
      </c>
      <c r="AV18">
        <f t="shared" ca="1" si="2"/>
        <v>2.5845182787683201</v>
      </c>
      <c r="AW18">
        <f t="shared" ca="1" si="2"/>
        <v>0.73037330112308663</v>
      </c>
      <c r="AX18">
        <f t="shared" ca="1" si="2"/>
        <v>3.0528768190129174E-2</v>
      </c>
      <c r="AY18">
        <f t="shared" ca="1" si="2"/>
        <v>3.7455782116492059E-2</v>
      </c>
      <c r="AZ18">
        <f t="shared" ca="1" si="2"/>
        <v>3.7373438987730385E-2</v>
      </c>
    </row>
    <row r="19" spans="1:52" x14ac:dyDescent="0.25">
      <c r="A19" t="s">
        <v>45</v>
      </c>
      <c r="B19" t="s">
        <v>17</v>
      </c>
      <c r="C19" t="s">
        <v>37</v>
      </c>
      <c r="D19">
        <v>4</v>
      </c>
      <c r="E19" t="s">
        <v>35</v>
      </c>
      <c r="F19">
        <v>2.14</v>
      </c>
      <c r="G19">
        <f t="shared" ca="1" si="3"/>
        <v>0.5</v>
      </c>
      <c r="H19">
        <f ca="1">$G$19*Mining!H21</f>
        <v>0.17996126108860444</v>
      </c>
      <c r="I19">
        <f ca="1">$G$19*Mining!I21</f>
        <v>0.15989755758334204</v>
      </c>
      <c r="J19">
        <f ca="1">$G$19*Mining!J21</f>
        <v>0.15989755758334204</v>
      </c>
      <c r="K19">
        <f ca="1">$G$19*Mining!K21</f>
        <v>0.1557047820980918</v>
      </c>
      <c r="L19">
        <f ca="1">$G$19*Mining!L21</f>
        <v>0.16291340519918882</v>
      </c>
      <c r="M19">
        <f ca="1">$G$19*Mining!M21</f>
        <v>7.8962931734776698E-2</v>
      </c>
      <c r="N19">
        <f ca="1">$G$19*Mining!N21</f>
        <v>7.839588783403742E-2</v>
      </c>
      <c r="O19">
        <f ca="1">$G$19*Mining!O21</f>
        <v>7.518296159719251E-2</v>
      </c>
      <c r="P19">
        <f ca="1">$G$19*Mining!P21</f>
        <v>7.4735827724107501E-2</v>
      </c>
      <c r="Q19">
        <f ca="1">$G$19*Mining!Q21</f>
        <v>4.3986720751288261E-2</v>
      </c>
      <c r="R19">
        <f ca="1">$G$19*Mining!R21</f>
        <v>4.1830015657255422E-2</v>
      </c>
      <c r="S19">
        <f ca="1">$G$19*Mining!S21</f>
        <v>3.3477464967422946E-2</v>
      </c>
      <c r="T19">
        <f ca="1">$G$19*Mining!T21</f>
        <v>3.0239236165018672E-2</v>
      </c>
      <c r="U19">
        <f ca="1">$G$19*Mining!U21</f>
        <v>3.7605465873296967E-2</v>
      </c>
      <c r="V19">
        <f ca="1">$G$19*Mining!V21</f>
        <v>0.17939637162661373</v>
      </c>
      <c r="W19">
        <f ca="1">$G$19*Mining!W21</f>
        <v>0.18104360933778937</v>
      </c>
      <c r="X19">
        <f ca="1">$G$19*Mining!X21</f>
        <v>0.19961679020206544</v>
      </c>
      <c r="Y19">
        <f ca="1">$G$19*Mining!Y21</f>
        <v>0.20508823154147965</v>
      </c>
      <c r="Z19">
        <f ca="1">$G$19*Mining!Z21</f>
        <v>0.20663420236379912</v>
      </c>
      <c r="AA19">
        <f ca="1">$G$19*Mining!AA21</f>
        <v>0.20247876598404613</v>
      </c>
      <c r="AB19">
        <f ca="1">$G$19*Mining!AB21</f>
        <v>0.19468914962672762</v>
      </c>
      <c r="AC19">
        <f ca="1">$G$19*Mining!AC21</f>
        <v>0.18030851014403249</v>
      </c>
      <c r="AD19">
        <f ca="1">$G$19*Mining!AD21</f>
        <v>0.13053667408755609</v>
      </c>
      <c r="AE19">
        <f ca="1">$G$19*Mining!AE21</f>
        <v>0.18417006715350026</v>
      </c>
      <c r="AF19">
        <f ca="1">$G$19*Mining!AF21</f>
        <v>0.19497004082531155</v>
      </c>
      <c r="AG19">
        <f ca="1">$G$19*Mining!AG21</f>
        <v>0.10867875333271966</v>
      </c>
      <c r="AH19">
        <f ca="1">$G$19*Mining!AH21</f>
        <v>0.10865888518768627</v>
      </c>
      <c r="AI19">
        <f ca="1">$G$19*Mining!AI21</f>
        <v>0.14035638030162026</v>
      </c>
      <c r="AJ19">
        <f ca="1">$G$19*Mining!AJ21</f>
        <v>0.17307180143562401</v>
      </c>
      <c r="AK19">
        <f ca="1">$G$19*Mining!AK21</f>
        <v>0.18293481301538214</v>
      </c>
      <c r="AL19">
        <f ca="1">$G$19*Mining!AL21</f>
        <v>0.1857781621435137</v>
      </c>
      <c r="AM19">
        <f ca="1">$G$19*Mining!AM21</f>
        <v>0.15205763785908763</v>
      </c>
      <c r="AN19">
        <f ca="1">$G$19*Mining!AN21</f>
        <v>4.6261819521881686E-2</v>
      </c>
      <c r="AO19">
        <f ca="1">$G$19*Mining!AO21</f>
        <v>1.8259385665529012E-3</v>
      </c>
      <c r="AP19">
        <f ca="1">$G$19*Mining!AP21</f>
        <v>2.1756811712078084E-3</v>
      </c>
      <c r="AQ19">
        <f ca="1">$G$19*Mining!AQ21</f>
        <v>2.1747967479674802E-3</v>
      </c>
      <c r="AR19">
        <f ca="1">$G$19*Mining!AR21</f>
        <v>1.6066066066066067E-3</v>
      </c>
      <c r="AS19">
        <f ca="1">$G$19*Mining!AS21</f>
        <v>1.2677725118483414E-3</v>
      </c>
      <c r="AT19">
        <f t="shared" ca="1" si="4"/>
        <v>0.17584157104703996</v>
      </c>
      <c r="AU19">
        <f t="shared" ca="1" si="2"/>
        <v>0.17654235618464253</v>
      </c>
      <c r="AV19">
        <f t="shared" ca="1" si="2"/>
        <v>0.14210135955408781</v>
      </c>
      <c r="AW19">
        <f t="shared" ca="1" si="2"/>
        <v>4.0157208375813311E-2</v>
      </c>
      <c r="AX19">
        <f t="shared" ca="1" si="2"/>
        <v>1.6785253565304058E-3</v>
      </c>
      <c r="AY19">
        <f t="shared" ca="1" si="2"/>
        <v>2.0593847625839635E-3</v>
      </c>
      <c r="AZ19">
        <f t="shared" ca="1" si="2"/>
        <v>2.0548573925734297E-3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"/>
  <sheetViews>
    <sheetView tabSelected="1" workbookViewId="0">
      <selection activeCell="C15" sqref="C15:C18"/>
    </sheetView>
  </sheetViews>
  <sheetFormatPr defaultRowHeight="15" x14ac:dyDescent="0.25"/>
  <sheetData>
    <row r="1" spans="1:51" x14ac:dyDescent="0.25">
      <c r="A1" t="s">
        <v>9</v>
      </c>
      <c r="B1" t="s">
        <v>31</v>
      </c>
      <c r="G1">
        <v>199762.07974800002</v>
      </c>
      <c r="H1">
        <v>198673.45806</v>
      </c>
      <c r="I1">
        <v>198673.45806</v>
      </c>
      <c r="J1">
        <v>205023.75124000001</v>
      </c>
      <c r="K1">
        <v>192323.16488</v>
      </c>
      <c r="L1">
        <v>199716.72051100002</v>
      </c>
      <c r="M1">
        <v>196677.65163200002</v>
      </c>
      <c r="N1">
        <v>199716.72051100002</v>
      </c>
      <c r="O1">
        <v>204706.236581</v>
      </c>
      <c r="P1">
        <v>355616.41808000003</v>
      </c>
      <c r="Q1">
        <v>384646.32975999999</v>
      </c>
      <c r="R1">
        <v>486341.739114</v>
      </c>
      <c r="S1">
        <v>498135.14073400002</v>
      </c>
      <c r="T1">
        <v>402790.02456000005</v>
      </c>
      <c r="U1">
        <v>297556.59471999999</v>
      </c>
      <c r="V1">
        <v>292113.48628000001</v>
      </c>
      <c r="W1">
        <v>265714.41034599999</v>
      </c>
      <c r="X1">
        <v>258547.65090000001</v>
      </c>
      <c r="Y1">
        <v>259454.83564</v>
      </c>
      <c r="Z1">
        <v>264897.94407999999</v>
      </c>
      <c r="AA1">
        <v>274060.50995400001</v>
      </c>
      <c r="AB1">
        <v>294744.32202600001</v>
      </c>
      <c r="AC1">
        <v>416397.79566</v>
      </c>
      <c r="AD1">
        <v>291297.02001400001</v>
      </c>
      <c r="AE1">
        <v>271248.23726000002</v>
      </c>
      <c r="AF1">
        <v>496139.33430600003</v>
      </c>
      <c r="AG1">
        <v>496230.05278000003</v>
      </c>
      <c r="AH1">
        <v>375483.76388600003</v>
      </c>
      <c r="AI1">
        <v>265895.84729400004</v>
      </c>
      <c r="AJ1">
        <v>248568.61876000001</v>
      </c>
      <c r="AK1">
        <v>243216.22879400002</v>
      </c>
      <c r="AL1">
        <v>300278.14894000004</v>
      </c>
      <c r="AM1">
        <v>485253.11742600001</v>
      </c>
      <c r="AN1">
        <v>265805.12882000004</v>
      </c>
      <c r="AO1">
        <v>223076.72756600002</v>
      </c>
      <c r="AP1">
        <v>223167.44604000001</v>
      </c>
      <c r="AQ1">
        <v>302092.51842000004</v>
      </c>
      <c r="AR1">
        <v>382831.96028</v>
      </c>
      <c r="AS1">
        <v>383621.21100380004</v>
      </c>
      <c r="AT1">
        <v>383621.21100380004</v>
      </c>
      <c r="AU1">
        <v>383621.21100380004</v>
      </c>
      <c r="AV1">
        <v>383621.21100380004</v>
      </c>
      <c r="AW1">
        <v>383621.21100380004</v>
      </c>
      <c r="AX1">
        <v>383621.21100380004</v>
      </c>
      <c r="AY1">
        <v>383621.21100380004</v>
      </c>
    </row>
    <row r="2" spans="1:51" x14ac:dyDescent="0.25">
      <c r="A2" s="6" t="s">
        <v>0</v>
      </c>
      <c r="B2" s="6" t="s">
        <v>1</v>
      </c>
      <c r="C2" s="6" t="s">
        <v>16</v>
      </c>
      <c r="D2" s="6" t="s">
        <v>2</v>
      </c>
      <c r="E2" s="6" t="s">
        <v>24</v>
      </c>
      <c r="F2" s="6" t="s">
        <v>8</v>
      </c>
      <c r="G2" s="7">
        <v>1</v>
      </c>
      <c r="H2" s="7">
        <v>2</v>
      </c>
      <c r="I2" s="7">
        <v>3</v>
      </c>
      <c r="J2" s="7">
        <v>4</v>
      </c>
      <c r="K2" s="7">
        <v>5</v>
      </c>
      <c r="L2" s="7">
        <v>6</v>
      </c>
      <c r="M2" s="7">
        <v>7</v>
      </c>
      <c r="N2" s="7">
        <v>8</v>
      </c>
      <c r="O2" s="7">
        <v>9</v>
      </c>
      <c r="P2" s="7">
        <v>10</v>
      </c>
      <c r="Q2" s="7">
        <v>11</v>
      </c>
      <c r="R2" s="7">
        <v>12</v>
      </c>
      <c r="S2" s="7">
        <v>13</v>
      </c>
      <c r="T2" s="7">
        <v>14</v>
      </c>
      <c r="U2" s="7">
        <v>15</v>
      </c>
      <c r="V2" s="7">
        <v>16</v>
      </c>
      <c r="W2" s="7">
        <v>17</v>
      </c>
      <c r="X2" s="7">
        <v>18</v>
      </c>
      <c r="Y2" s="7">
        <v>19</v>
      </c>
      <c r="Z2" s="7">
        <v>20</v>
      </c>
      <c r="AA2" s="7">
        <v>21</v>
      </c>
      <c r="AB2" s="7">
        <v>22</v>
      </c>
      <c r="AC2" s="7">
        <v>23</v>
      </c>
      <c r="AD2" s="7">
        <v>24</v>
      </c>
      <c r="AE2" s="7">
        <v>25</v>
      </c>
      <c r="AF2" s="7">
        <v>26</v>
      </c>
      <c r="AG2" s="7">
        <v>27</v>
      </c>
      <c r="AH2" s="7">
        <v>28</v>
      </c>
      <c r="AI2" s="7">
        <v>29</v>
      </c>
      <c r="AJ2" s="7">
        <v>30</v>
      </c>
      <c r="AK2" s="7">
        <v>31</v>
      </c>
      <c r="AL2" s="7">
        <v>32</v>
      </c>
      <c r="AM2" s="7">
        <v>33</v>
      </c>
      <c r="AN2" s="7">
        <v>34</v>
      </c>
      <c r="AO2" s="7">
        <v>35</v>
      </c>
      <c r="AP2" s="7">
        <v>36</v>
      </c>
      <c r="AQ2" s="7">
        <v>37</v>
      </c>
      <c r="AR2" s="7">
        <v>38</v>
      </c>
      <c r="AS2" s="7">
        <v>39</v>
      </c>
      <c r="AT2" s="7">
        <v>40</v>
      </c>
      <c r="AU2" s="7">
        <v>41</v>
      </c>
      <c r="AV2" s="7">
        <v>42</v>
      </c>
      <c r="AW2" s="7">
        <v>43</v>
      </c>
      <c r="AX2" s="7">
        <v>44</v>
      </c>
      <c r="AY2" s="7">
        <v>45</v>
      </c>
    </row>
    <row r="3" spans="1:51" x14ac:dyDescent="0.25">
      <c r="A3" s="4" t="s">
        <v>11</v>
      </c>
      <c r="B3" t="s">
        <v>17</v>
      </c>
      <c r="C3" t="s">
        <v>30</v>
      </c>
      <c r="D3">
        <v>4</v>
      </c>
      <c r="F3" t="s">
        <v>64</v>
      </c>
      <c r="G3">
        <v>116.43897574848002</v>
      </c>
      <c r="H3">
        <v>106.43454243575999</v>
      </c>
      <c r="I3">
        <v>102.10182811752001</v>
      </c>
      <c r="J3">
        <v>99.968129609040005</v>
      </c>
      <c r="K3">
        <v>101.35067915280001</v>
      </c>
      <c r="L3">
        <v>82.027644190800004</v>
      </c>
      <c r="M3">
        <v>76.813146305280014</v>
      </c>
      <c r="N3">
        <v>74.864513483760007</v>
      </c>
      <c r="O3">
        <v>75.006034303200011</v>
      </c>
      <c r="P3">
        <v>103.37551549248001</v>
      </c>
      <c r="Q3">
        <v>105.79225563983999</v>
      </c>
      <c r="R3">
        <v>115.62250948248001</v>
      </c>
      <c r="S3">
        <v>105.18262749456001</v>
      </c>
      <c r="T3">
        <v>92.76145403448001</v>
      </c>
      <c r="U3">
        <v>87.448980197040001</v>
      </c>
      <c r="V3">
        <v>83.029176143760012</v>
      </c>
      <c r="W3">
        <v>90.126989549520005</v>
      </c>
      <c r="X3">
        <v>88.483170800639996</v>
      </c>
      <c r="Y3">
        <v>85.554778459920016</v>
      </c>
      <c r="Z3">
        <v>81.298267659840008</v>
      </c>
      <c r="AA3">
        <v>79.197227802</v>
      </c>
      <c r="AB3">
        <v>76.018452473040014</v>
      </c>
      <c r="AC3">
        <v>76.834918739040006</v>
      </c>
      <c r="AD3">
        <v>77.673157438800004</v>
      </c>
      <c r="AE3">
        <v>79.033934548800005</v>
      </c>
      <c r="AF3">
        <v>80.492687610720012</v>
      </c>
      <c r="AG3">
        <v>78.282785584080003</v>
      </c>
      <c r="AH3">
        <v>78.391647752880004</v>
      </c>
      <c r="AI3">
        <v>81.298267659840008</v>
      </c>
      <c r="AJ3">
        <v>79.621790260319997</v>
      </c>
      <c r="AK3">
        <v>79.382293488960002</v>
      </c>
      <c r="AL3">
        <v>79.033934548800005</v>
      </c>
      <c r="AM3">
        <v>80.753956815840013</v>
      </c>
      <c r="AN3">
        <v>76.061997340559998</v>
      </c>
      <c r="AO3">
        <v>72.273593866320013</v>
      </c>
      <c r="AP3">
        <v>70.139895357840004</v>
      </c>
      <c r="AQ3">
        <v>73.275125819280007</v>
      </c>
      <c r="AR3">
        <v>74.537926977360002</v>
      </c>
      <c r="AS3">
        <v>61.365604552560001</v>
      </c>
      <c r="AT3">
        <v>61.365604552560001</v>
      </c>
      <c r="AU3">
        <v>61.365604552560001</v>
      </c>
      <c r="AV3">
        <v>61.365604552560001</v>
      </c>
      <c r="AW3">
        <v>61.365604552560001</v>
      </c>
      <c r="AX3">
        <v>61.365604552560001</v>
      </c>
      <c r="AY3">
        <v>61.365604552560001</v>
      </c>
    </row>
    <row r="4" spans="1:51" x14ac:dyDescent="0.25">
      <c r="A4" s="4" t="s">
        <v>84</v>
      </c>
      <c r="C4" t="s">
        <v>30</v>
      </c>
      <c r="D4">
        <v>4</v>
      </c>
      <c r="E4">
        <f>(0.006*128)/1000</f>
        <v>7.6800000000000002E-4</v>
      </c>
      <c r="F4" t="s">
        <v>96</v>
      </c>
      <c r="G4">
        <f>($E$4*G1)</f>
        <v>153.41727724646401</v>
      </c>
      <c r="H4">
        <f t="shared" ref="H4:AY4" si="0">$E$4*H1</f>
        <v>152.58121579007999</v>
      </c>
      <c r="I4">
        <f t="shared" si="0"/>
        <v>152.58121579007999</v>
      </c>
      <c r="J4">
        <f t="shared" si="0"/>
        <v>157.45824095232001</v>
      </c>
      <c r="K4">
        <f t="shared" si="0"/>
        <v>147.70419062784001</v>
      </c>
      <c r="L4">
        <f t="shared" si="0"/>
        <v>153.38244135244801</v>
      </c>
      <c r="M4">
        <f t="shared" si="0"/>
        <v>151.04843645337601</v>
      </c>
      <c r="N4">
        <f t="shared" si="0"/>
        <v>153.38244135244801</v>
      </c>
      <c r="O4">
        <f t="shared" si="0"/>
        <v>157.21438969420799</v>
      </c>
      <c r="P4">
        <f t="shared" si="0"/>
        <v>273.11340908544003</v>
      </c>
      <c r="Q4">
        <f t="shared" si="0"/>
        <v>295.40838125568001</v>
      </c>
      <c r="R4">
        <f t="shared" si="0"/>
        <v>373.51045563955199</v>
      </c>
      <c r="S4">
        <f t="shared" si="0"/>
        <v>382.567788083712</v>
      </c>
      <c r="T4">
        <f t="shared" si="0"/>
        <v>309.34273886208007</v>
      </c>
      <c r="U4">
        <f t="shared" si="0"/>
        <v>228.52346474495999</v>
      </c>
      <c r="V4">
        <f t="shared" si="0"/>
        <v>224.34315746304</v>
      </c>
      <c r="W4">
        <f t="shared" si="0"/>
        <v>204.068667145728</v>
      </c>
      <c r="X4">
        <f t="shared" si="0"/>
        <v>198.56459589120001</v>
      </c>
      <c r="Y4">
        <f t="shared" si="0"/>
        <v>199.26131377152001</v>
      </c>
      <c r="Z4">
        <f t="shared" si="0"/>
        <v>203.44162105344</v>
      </c>
      <c r="AA4">
        <f t="shared" si="0"/>
        <v>210.478471644672</v>
      </c>
      <c r="AB4">
        <f t="shared" si="0"/>
        <v>226.36363931596802</v>
      </c>
      <c r="AC4">
        <f t="shared" si="0"/>
        <v>319.79350706688001</v>
      </c>
      <c r="AD4">
        <f t="shared" si="0"/>
        <v>223.716111370752</v>
      </c>
      <c r="AE4">
        <f t="shared" si="0"/>
        <v>208.31864621568002</v>
      </c>
      <c r="AF4">
        <f t="shared" si="0"/>
        <v>381.03500874700802</v>
      </c>
      <c r="AG4">
        <f t="shared" si="0"/>
        <v>381.10468053504002</v>
      </c>
      <c r="AH4">
        <f t="shared" si="0"/>
        <v>288.37153066444802</v>
      </c>
      <c r="AI4">
        <f t="shared" si="0"/>
        <v>204.20801072179202</v>
      </c>
      <c r="AJ4">
        <f t="shared" si="0"/>
        <v>190.90069920768002</v>
      </c>
      <c r="AK4">
        <f t="shared" si="0"/>
        <v>186.79006371379202</v>
      </c>
      <c r="AL4">
        <f t="shared" si="0"/>
        <v>230.61361838592003</v>
      </c>
      <c r="AM4">
        <f t="shared" si="0"/>
        <v>372.67439418316803</v>
      </c>
      <c r="AN4">
        <f t="shared" si="0"/>
        <v>204.13833893376002</v>
      </c>
      <c r="AO4">
        <f t="shared" si="0"/>
        <v>171.32292677068801</v>
      </c>
      <c r="AP4">
        <f t="shared" si="0"/>
        <v>171.39259855872001</v>
      </c>
      <c r="AQ4">
        <f t="shared" si="0"/>
        <v>232.00705414656002</v>
      </c>
      <c r="AR4">
        <f t="shared" si="0"/>
        <v>294.01494549504002</v>
      </c>
      <c r="AS4">
        <f t="shared" si="0"/>
        <v>294.62109005091844</v>
      </c>
      <c r="AT4">
        <f t="shared" si="0"/>
        <v>294.62109005091844</v>
      </c>
      <c r="AU4">
        <f t="shared" si="0"/>
        <v>294.62109005091844</v>
      </c>
      <c r="AV4">
        <f t="shared" si="0"/>
        <v>294.62109005091844</v>
      </c>
      <c r="AW4">
        <f t="shared" si="0"/>
        <v>294.62109005091844</v>
      </c>
      <c r="AX4">
        <f t="shared" si="0"/>
        <v>294.62109005091844</v>
      </c>
      <c r="AY4">
        <f t="shared" si="0"/>
        <v>294.62109005091844</v>
      </c>
    </row>
    <row r="5" spans="1:51" x14ac:dyDescent="0.25">
      <c r="A5" s="4" t="s">
        <v>85</v>
      </c>
      <c r="C5" t="s">
        <v>30</v>
      </c>
      <c r="D5">
        <v>4</v>
      </c>
      <c r="E5">
        <f>(0.075*211)/1000</f>
        <v>1.5824999999999999E-2</v>
      </c>
      <c r="F5" t="s">
        <v>95</v>
      </c>
      <c r="G5">
        <f>$E$5*G1</f>
        <v>3161.2349120121003</v>
      </c>
      <c r="H5">
        <f t="shared" ref="H5:AY5" si="1">$E$5*H1</f>
        <v>3144.0074737994996</v>
      </c>
      <c r="I5">
        <f t="shared" si="1"/>
        <v>3144.0074737994996</v>
      </c>
      <c r="J5">
        <f t="shared" si="1"/>
        <v>3244.5008633729999</v>
      </c>
      <c r="K5">
        <f t="shared" si="1"/>
        <v>3043.5140842259998</v>
      </c>
      <c r="L5">
        <f t="shared" si="1"/>
        <v>3160.5171020865751</v>
      </c>
      <c r="M5">
        <f t="shared" si="1"/>
        <v>3112.4238370764001</v>
      </c>
      <c r="N5">
        <f t="shared" si="1"/>
        <v>3160.5171020865751</v>
      </c>
      <c r="O5">
        <f t="shared" si="1"/>
        <v>3239.4761938943248</v>
      </c>
      <c r="P5">
        <f t="shared" si="1"/>
        <v>5627.6298161160003</v>
      </c>
      <c r="Q5">
        <f t="shared" si="1"/>
        <v>6087.0281684519996</v>
      </c>
      <c r="R5">
        <f t="shared" si="1"/>
        <v>7696.3580214790491</v>
      </c>
      <c r="S5">
        <f t="shared" si="1"/>
        <v>7882.9886021155498</v>
      </c>
      <c r="T5">
        <f t="shared" si="1"/>
        <v>6374.1521386620007</v>
      </c>
      <c r="U5">
        <f t="shared" si="1"/>
        <v>4708.8331114439998</v>
      </c>
      <c r="V5">
        <f t="shared" si="1"/>
        <v>4622.6959203810002</v>
      </c>
      <c r="W5">
        <f t="shared" si="1"/>
        <v>4204.9305437254498</v>
      </c>
      <c r="X5">
        <f t="shared" si="1"/>
        <v>4091.5165754924997</v>
      </c>
      <c r="Y5">
        <f t="shared" si="1"/>
        <v>4105.8727740029999</v>
      </c>
      <c r="Z5">
        <f t="shared" si="1"/>
        <v>4192.0099650659995</v>
      </c>
      <c r="AA5">
        <f t="shared" si="1"/>
        <v>4337.0075700220495</v>
      </c>
      <c r="AB5">
        <f t="shared" si="1"/>
        <v>4664.32889606145</v>
      </c>
      <c r="AC5">
        <f t="shared" si="1"/>
        <v>6589.4951163194992</v>
      </c>
      <c r="AD5">
        <f t="shared" si="1"/>
        <v>4609.7753417215499</v>
      </c>
      <c r="AE5">
        <f t="shared" si="1"/>
        <v>4292.5033546394998</v>
      </c>
      <c r="AF5">
        <f t="shared" si="1"/>
        <v>7851.4049653924503</v>
      </c>
      <c r="AG5">
        <f t="shared" si="1"/>
        <v>7852.8405852434998</v>
      </c>
      <c r="AH5">
        <f t="shared" si="1"/>
        <v>5942.0305634959504</v>
      </c>
      <c r="AI5">
        <f t="shared" si="1"/>
        <v>4207.8017834275506</v>
      </c>
      <c r="AJ5">
        <f t="shared" si="1"/>
        <v>3933.5983918769998</v>
      </c>
      <c r="AK5">
        <f t="shared" si="1"/>
        <v>3848.8968206650502</v>
      </c>
      <c r="AL5">
        <f t="shared" si="1"/>
        <v>4751.9017069755</v>
      </c>
      <c r="AM5">
        <f t="shared" si="1"/>
        <v>7679.1305832664493</v>
      </c>
      <c r="AN5">
        <f t="shared" si="1"/>
        <v>4206.3661635765002</v>
      </c>
      <c r="AO5">
        <f t="shared" si="1"/>
        <v>3530.1892137319501</v>
      </c>
      <c r="AP5">
        <f t="shared" si="1"/>
        <v>3531.6248335830001</v>
      </c>
      <c r="AQ5">
        <f t="shared" si="1"/>
        <v>4780.6141039965005</v>
      </c>
      <c r="AR5">
        <f t="shared" si="1"/>
        <v>6058.3157714309991</v>
      </c>
      <c r="AS5">
        <f t="shared" si="1"/>
        <v>6070.805664135135</v>
      </c>
      <c r="AT5">
        <f t="shared" si="1"/>
        <v>6070.805664135135</v>
      </c>
      <c r="AU5">
        <f t="shared" si="1"/>
        <v>6070.805664135135</v>
      </c>
      <c r="AV5">
        <f t="shared" si="1"/>
        <v>6070.805664135135</v>
      </c>
      <c r="AW5">
        <f t="shared" si="1"/>
        <v>6070.805664135135</v>
      </c>
      <c r="AX5">
        <f t="shared" si="1"/>
        <v>6070.805664135135</v>
      </c>
      <c r="AY5">
        <f t="shared" si="1"/>
        <v>6070.805664135135</v>
      </c>
    </row>
    <row r="6" spans="1:51" x14ac:dyDescent="0.25">
      <c r="A6" s="4" t="s">
        <v>86</v>
      </c>
      <c r="C6" t="s">
        <v>30</v>
      </c>
      <c r="D6">
        <v>4</v>
      </c>
      <c r="F6" t="s">
        <v>97</v>
      </c>
      <c r="G6">
        <f ca="1">RANDBETWEEN(0.000042,0.0005)*(0.01*G1)</f>
        <v>1997.6207974800002</v>
      </c>
      <c r="H6">
        <f t="shared" ref="H6:AY6" ca="1" si="2">RANDBETWEEN(0.000042,0.0005)*(0.01*H1)</f>
        <v>1986.7345806000001</v>
      </c>
      <c r="I6">
        <f t="shared" ca="1" si="2"/>
        <v>1986.7345806000001</v>
      </c>
      <c r="J6">
        <f t="shared" ca="1" si="2"/>
        <v>2050.2375124</v>
      </c>
      <c r="K6">
        <f t="shared" ca="1" si="2"/>
        <v>1923.2316487999999</v>
      </c>
      <c r="L6">
        <f t="shared" ca="1" si="2"/>
        <v>1997.1672051100002</v>
      </c>
      <c r="M6">
        <f t="shared" ca="1" si="2"/>
        <v>1966.7765163200002</v>
      </c>
      <c r="N6">
        <f t="shared" ca="1" si="2"/>
        <v>1997.1672051100002</v>
      </c>
      <c r="O6">
        <f t="shared" ca="1" si="2"/>
        <v>2047.0623658100001</v>
      </c>
      <c r="P6">
        <f t="shared" ca="1" si="2"/>
        <v>3556.1641808000004</v>
      </c>
      <c r="Q6">
        <f t="shared" ca="1" si="2"/>
        <v>3846.4632975999998</v>
      </c>
      <c r="R6">
        <f t="shared" ca="1" si="2"/>
        <v>4863.4173911400003</v>
      </c>
      <c r="S6">
        <f t="shared" ca="1" si="2"/>
        <v>4981.3514073400002</v>
      </c>
      <c r="T6">
        <f t="shared" ca="1" si="2"/>
        <v>4027.9002456000007</v>
      </c>
      <c r="U6">
        <f t="shared" ca="1" si="2"/>
        <v>2975.5659472000002</v>
      </c>
      <c r="V6">
        <f t="shared" ca="1" si="2"/>
        <v>2921.1348628000001</v>
      </c>
      <c r="W6">
        <f t="shared" ca="1" si="2"/>
        <v>2657.1441034599998</v>
      </c>
      <c r="X6">
        <f t="shared" ca="1" si="2"/>
        <v>2585.4765090000001</v>
      </c>
      <c r="Y6">
        <f t="shared" ca="1" si="2"/>
        <v>2594.5483564000001</v>
      </c>
      <c r="Z6">
        <f t="shared" ca="1" si="2"/>
        <v>2648.9794407999998</v>
      </c>
      <c r="AA6">
        <f t="shared" ca="1" si="2"/>
        <v>2740.6050995400001</v>
      </c>
      <c r="AB6">
        <f t="shared" ca="1" si="2"/>
        <v>2947.4432202600001</v>
      </c>
      <c r="AC6">
        <f t="shared" ca="1" si="2"/>
        <v>4163.9779565999997</v>
      </c>
      <c r="AD6">
        <f t="shared" ca="1" si="2"/>
        <v>2912.9702001400001</v>
      </c>
      <c r="AE6">
        <f t="shared" ca="1" si="2"/>
        <v>2712.4823726000004</v>
      </c>
      <c r="AF6">
        <f t="shared" ca="1" si="2"/>
        <v>4961.39334306</v>
      </c>
      <c r="AG6">
        <f t="shared" ca="1" si="2"/>
        <v>4962.3005278000001</v>
      </c>
      <c r="AH6">
        <f t="shared" ca="1" si="2"/>
        <v>3754.8376388600004</v>
      </c>
      <c r="AI6">
        <f t="shared" ca="1" si="2"/>
        <v>2658.9584729400003</v>
      </c>
      <c r="AJ6">
        <f t="shared" ca="1" si="2"/>
        <v>2485.6861876000003</v>
      </c>
      <c r="AK6">
        <f t="shared" ca="1" si="2"/>
        <v>2432.1622879400002</v>
      </c>
      <c r="AL6">
        <f t="shared" ca="1" si="2"/>
        <v>3002.7814894000003</v>
      </c>
      <c r="AM6">
        <f t="shared" ca="1" si="2"/>
        <v>4852.5311742600006</v>
      </c>
      <c r="AN6">
        <f t="shared" ca="1" si="2"/>
        <v>2658.0512882000003</v>
      </c>
      <c r="AO6">
        <f t="shared" ca="1" si="2"/>
        <v>2230.76727566</v>
      </c>
      <c r="AP6">
        <f t="shared" ca="1" si="2"/>
        <v>2231.6744604</v>
      </c>
      <c r="AQ6">
        <f t="shared" ca="1" si="2"/>
        <v>3020.9251842000003</v>
      </c>
      <c r="AR6">
        <f t="shared" ca="1" si="2"/>
        <v>3828.3196028000002</v>
      </c>
      <c r="AS6">
        <f t="shared" ca="1" si="2"/>
        <v>3836.2121100380004</v>
      </c>
      <c r="AT6">
        <f t="shared" ca="1" si="2"/>
        <v>3836.2121100380004</v>
      </c>
      <c r="AU6">
        <f t="shared" ca="1" si="2"/>
        <v>3836.2121100380004</v>
      </c>
      <c r="AV6">
        <f t="shared" ca="1" si="2"/>
        <v>3836.2121100380004</v>
      </c>
      <c r="AW6">
        <f t="shared" ca="1" si="2"/>
        <v>3836.2121100380004</v>
      </c>
      <c r="AX6">
        <f t="shared" ca="1" si="2"/>
        <v>3836.2121100380004</v>
      </c>
      <c r="AY6">
        <f t="shared" ca="1" si="2"/>
        <v>3836.2121100380004</v>
      </c>
    </row>
    <row r="7" spans="1:51" x14ac:dyDescent="0.25">
      <c r="A7" s="4" t="s">
        <v>10</v>
      </c>
      <c r="C7" t="s">
        <v>30</v>
      </c>
      <c r="D7">
        <v>4</v>
      </c>
      <c r="G7">
        <v>46452.476739104</v>
      </c>
      <c r="H7">
        <v>52553.476739104</v>
      </c>
      <c r="I7">
        <v>49552.476739104</v>
      </c>
      <c r="J7">
        <v>48552.476739104008</v>
      </c>
      <c r="K7">
        <v>48252.476739104</v>
      </c>
      <c r="L7">
        <v>48552.476739104008</v>
      </c>
      <c r="M7">
        <v>47552.476739104</v>
      </c>
      <c r="N7">
        <v>48552.476739104008</v>
      </c>
      <c r="O7">
        <v>51552.476739104</v>
      </c>
      <c r="P7">
        <f>Beneficiation!O9+Beneficiation!O11+Beneficiation!O13+Beneficiation!O14</f>
        <v>48552.476739104008</v>
      </c>
      <c r="Q7">
        <f>Beneficiation!P9+Beneficiation!P11+Beneficiation!P13+Beneficiation!P14</f>
        <v>52436.678921888</v>
      </c>
      <c r="R7">
        <f>Beneficiation!Q9+Beneficiation!Q11+Beneficiation!Q13+Beneficiation!Q14</f>
        <v>66043.524693453204</v>
      </c>
      <c r="S7">
        <f>Beneficiation!R9+Beneficiation!R11+Beneficiation!R13+Beneficiation!R14</f>
        <v>67621.481830209203</v>
      </c>
      <c r="T7">
        <f>Beneficiation!S9+Beneficiation!S11+Beneficiation!S13+Beneficiation!S14</f>
        <v>54864.305286128001</v>
      </c>
      <c r="U7">
        <f>Beneficiation!T9+Beneficiation!T11+Beneficiation!T13+Beneficiation!T14</f>
        <v>40784.072373536001</v>
      </c>
      <c r="V7">
        <f>Beneficiation!U9+Beneficiation!U11+Beneficiation!U13+Beneficiation!U14</f>
        <v>40055.784464264005</v>
      </c>
      <c r="W7">
        <f>Beneficiation!V9+Beneficiation!V11+Beneficiation!V13+Beneficiation!V14</f>
        <v>36523.588104294802</v>
      </c>
      <c r="X7">
        <f>Beneficiation!W9+Beneficiation!W11+Beneficiation!W13+Beneficiation!W14</f>
        <v>35564.675690420001</v>
      </c>
      <c r="Y7">
        <f>Beneficiation!X9+Beneficiation!X11+Beneficiation!X13+Beneficiation!X14</f>
        <v>35686.057008632</v>
      </c>
      <c r="Z7">
        <f>Beneficiation!Y9+Beneficiation!Y11+Beneficiation!Y13+Beneficiation!Y14</f>
        <v>36414.344917903996</v>
      </c>
      <c r="AA7">
        <f>Beneficiation!Z9+Beneficiation!Z11+Beneficiation!Z13+Beneficiation!Z14</f>
        <v>37640.296231845205</v>
      </c>
      <c r="AB7">
        <f>Beneficiation!AA9+Beneficiation!AA11+Beneficiation!AA13+Beneficiation!AA14</f>
        <v>40407.790287078802</v>
      </c>
      <c r="AC7">
        <f>Beneficiation!AB9+Beneficiation!AB11+Beneficiation!AB13+Beneficiation!AB14</f>
        <v>56685.025059307998</v>
      </c>
      <c r="AD7">
        <f>Beneficiation!AC9+Beneficiation!AC11+Beneficiation!AC13+Beneficiation!AC14</f>
        <v>39946.541277873199</v>
      </c>
      <c r="AE7">
        <f>Beneficiation!AD9+Beneficiation!AD11+Beneficiation!AD13+Beneficiation!AD14</f>
        <v>37264.014145387999</v>
      </c>
      <c r="AF7">
        <f>Beneficiation!AE9+Beneficiation!AE11+Beneficiation!AE13+Beneficiation!AE14</f>
        <v>67354.442930142803</v>
      </c>
      <c r="AG7">
        <f>Beneficiation!AF9+Beneficiation!AF11+Beneficiation!AF13+Beneficiation!AF14</f>
        <v>67366.581061963996</v>
      </c>
      <c r="AH7">
        <f>Beneficiation!AG9+Beneficiation!AG11+Beneficiation!AG13+Beneficiation!AG14</f>
        <v>51210.727607946799</v>
      </c>
      <c r="AI7">
        <f>Beneficiation!AH9+Beneficiation!AH11+Beneficiation!AH13+Beneficiation!AH14</f>
        <v>36547.864367937203</v>
      </c>
      <c r="AJ7">
        <f>Beneficiation!AI9+Beneficiation!AI11+Beneficiation!AI13+Beneficiation!AI14</f>
        <v>34229.481190088001</v>
      </c>
      <c r="AK7">
        <f>Beneficiation!AJ9+Beneficiation!AJ11+Beneficiation!AJ13+Beneficiation!AJ14</f>
        <v>33513.331412637199</v>
      </c>
      <c r="AL7">
        <f>Beneficiation!AK9+Beneficiation!AK11+Beneficiation!AK13+Beneficiation!AK14</f>
        <v>41148.216328171999</v>
      </c>
      <c r="AM7">
        <f>Beneficiation!AL9+Beneficiation!AL11+Beneficiation!AL13+Beneficiation!AL14</f>
        <v>65897.867111598796</v>
      </c>
      <c r="AN7">
        <f>Beneficiation!AM9+Beneficiation!AM11+Beneficiation!AM13+Beneficiation!AM14</f>
        <v>36535.726236116003</v>
      </c>
      <c r="AO7">
        <f>Beneficiation!AN9+Beneficiation!AN11+Beneficiation!AN13+Beneficiation!AN14</f>
        <v>30818.666148330802</v>
      </c>
      <c r="AP7">
        <f>Beneficiation!AO9+Beneficiation!AO11+Beneficiation!AO13+Beneficiation!AO14</f>
        <v>30830.804280151999</v>
      </c>
      <c r="AQ7">
        <f>Beneficiation!AP9+Beneficiation!AP11+Beneficiation!AP13+Beneficiation!AP14</f>
        <v>41390.978964595997</v>
      </c>
      <c r="AR7">
        <f>Beneficiation!AQ9+Beneficiation!AQ11+Beneficiation!AQ13+Beneficiation!AQ14</f>
        <v>52193.916285463994</v>
      </c>
      <c r="AS7">
        <f>Beneficiation!AR9+Beneficiation!AR11+Beneficiation!AR13+Beneficiation!AR14</f>
        <v>52299.518032308442</v>
      </c>
      <c r="AT7">
        <f>Beneficiation!AS9+Beneficiation!AS11+Beneficiation!AS13+Beneficiation!AS14</f>
        <v>52299.518032308442</v>
      </c>
      <c r="AU7">
        <f>Beneficiation!AT9+Beneficiation!AT11+Beneficiation!AT13+Beneficiation!AT14</f>
        <v>52299.518032308442</v>
      </c>
      <c r="AV7">
        <f>Beneficiation!AU9+Beneficiation!AU11+Beneficiation!AU13+Beneficiation!AU14</f>
        <v>52299.518032308442</v>
      </c>
      <c r="AW7">
        <f>Beneficiation!AV9+Beneficiation!AV11+Beneficiation!AV13+Beneficiation!AV14</f>
        <v>52299.518032308442</v>
      </c>
      <c r="AX7">
        <f>Beneficiation!AW9+Beneficiation!AW11+Beneficiation!AW13+Beneficiation!AW14</f>
        <v>52299.518032308442</v>
      </c>
      <c r="AY7">
        <f>Beneficiation!AX9+Beneficiation!AX11+Beneficiation!AX13+Beneficiation!AX14</f>
        <v>52299.518032308442</v>
      </c>
    </row>
    <row r="8" spans="1:51" x14ac:dyDescent="0.25">
      <c r="A8" s="4" t="s">
        <v>87</v>
      </c>
      <c r="C8" t="s">
        <v>30</v>
      </c>
      <c r="D8">
        <v>4</v>
      </c>
      <c r="F8" t="s">
        <v>100</v>
      </c>
      <c r="G8">
        <f>(G1*0.266)/1000</f>
        <v>53.136713212968012</v>
      </c>
      <c r="H8">
        <f t="shared" ref="H8:AY8" si="3">(H1*0.266)/1000</f>
        <v>52.847139843960001</v>
      </c>
      <c r="I8">
        <f t="shared" si="3"/>
        <v>52.847139843960001</v>
      </c>
      <c r="J8">
        <f t="shared" si="3"/>
        <v>54.536317829840009</v>
      </c>
      <c r="K8">
        <f t="shared" si="3"/>
        <v>51.15796185808</v>
      </c>
      <c r="L8">
        <f t="shared" si="3"/>
        <v>53.124647655926012</v>
      </c>
      <c r="M8">
        <f t="shared" si="3"/>
        <v>52.316255334112007</v>
      </c>
      <c r="N8">
        <f t="shared" si="3"/>
        <v>53.124647655926012</v>
      </c>
      <c r="O8">
        <f t="shared" si="3"/>
        <v>54.451858930546003</v>
      </c>
      <c r="P8">
        <f t="shared" si="3"/>
        <v>94.593967209280024</v>
      </c>
      <c r="Q8">
        <f t="shared" si="3"/>
        <v>102.31592371616</v>
      </c>
      <c r="R8">
        <f t="shared" si="3"/>
        <v>129.366902604324</v>
      </c>
      <c r="S8">
        <f t="shared" si="3"/>
        <v>132.50394743524402</v>
      </c>
      <c r="T8">
        <f t="shared" si="3"/>
        <v>107.14214653296001</v>
      </c>
      <c r="U8">
        <f t="shared" si="3"/>
        <v>79.150054195519999</v>
      </c>
      <c r="V8">
        <f t="shared" si="3"/>
        <v>77.702187350480003</v>
      </c>
      <c r="W8">
        <f t="shared" si="3"/>
        <v>70.680033152036003</v>
      </c>
      <c r="X8">
        <f t="shared" si="3"/>
        <v>68.773675139399998</v>
      </c>
      <c r="Y8">
        <f t="shared" si="3"/>
        <v>69.014986280239995</v>
      </c>
      <c r="Z8">
        <f t="shared" si="3"/>
        <v>70.462853125280006</v>
      </c>
      <c r="AA8">
        <f t="shared" si="3"/>
        <v>72.900095647764005</v>
      </c>
      <c r="AB8">
        <f t="shared" si="3"/>
        <v>78.401989658916008</v>
      </c>
      <c r="AC8">
        <f t="shared" si="3"/>
        <v>110.76181364556</v>
      </c>
      <c r="AD8">
        <f t="shared" si="3"/>
        <v>77.485007323724005</v>
      </c>
      <c r="AE8">
        <f t="shared" si="3"/>
        <v>72.152031111160014</v>
      </c>
      <c r="AF8">
        <f t="shared" si="3"/>
        <v>131.97306292539602</v>
      </c>
      <c r="AG8">
        <f t="shared" si="3"/>
        <v>131.99719403948001</v>
      </c>
      <c r="AH8">
        <f t="shared" si="3"/>
        <v>99.878681193676016</v>
      </c>
      <c r="AI8">
        <f t="shared" si="3"/>
        <v>70.728295380204017</v>
      </c>
      <c r="AJ8">
        <f t="shared" si="3"/>
        <v>66.119252590160002</v>
      </c>
      <c r="AK8">
        <f t="shared" si="3"/>
        <v>64.695516859204005</v>
      </c>
      <c r="AL8">
        <f t="shared" si="3"/>
        <v>79.873987618040019</v>
      </c>
      <c r="AM8">
        <f t="shared" si="3"/>
        <v>129.077329235316</v>
      </c>
      <c r="AN8">
        <f t="shared" si="3"/>
        <v>70.704164266120017</v>
      </c>
      <c r="AO8">
        <f t="shared" si="3"/>
        <v>59.338409532556007</v>
      </c>
      <c r="AP8">
        <f t="shared" si="3"/>
        <v>59.362540646640007</v>
      </c>
      <c r="AQ8">
        <f t="shared" si="3"/>
        <v>80.356609899720013</v>
      </c>
      <c r="AR8">
        <f t="shared" si="3"/>
        <v>101.83330143448001</v>
      </c>
      <c r="AS8">
        <f t="shared" si="3"/>
        <v>102.04324212701081</v>
      </c>
      <c r="AT8">
        <f t="shared" si="3"/>
        <v>102.04324212701081</v>
      </c>
      <c r="AU8">
        <f t="shared" si="3"/>
        <v>102.04324212701081</v>
      </c>
      <c r="AV8">
        <f t="shared" si="3"/>
        <v>102.04324212701081</v>
      </c>
      <c r="AW8">
        <f t="shared" si="3"/>
        <v>102.04324212701081</v>
      </c>
      <c r="AX8">
        <f t="shared" si="3"/>
        <v>102.04324212701081</v>
      </c>
      <c r="AY8">
        <f t="shared" si="3"/>
        <v>102.04324212701081</v>
      </c>
    </row>
    <row r="9" spans="1:51" x14ac:dyDescent="0.25">
      <c r="A9" s="4" t="s">
        <v>98</v>
      </c>
      <c r="C9" t="s">
        <v>30</v>
      </c>
      <c r="D9">
        <v>4</v>
      </c>
      <c r="E9">
        <f>(0.004*211)/1000</f>
        <v>8.4400000000000002E-4</v>
      </c>
      <c r="F9" t="s">
        <v>99</v>
      </c>
      <c r="G9">
        <f>$E$9*G1</f>
        <v>168.59919530731202</v>
      </c>
      <c r="H9">
        <f t="shared" ref="H9:AY9" si="4">$E$9*H1</f>
        <v>167.68039860264</v>
      </c>
      <c r="I9">
        <f t="shared" si="4"/>
        <v>167.68039860264</v>
      </c>
      <c r="J9">
        <f t="shared" si="4"/>
        <v>173.04004604656001</v>
      </c>
      <c r="K9">
        <f t="shared" si="4"/>
        <v>162.32075115872001</v>
      </c>
      <c r="L9">
        <f t="shared" si="4"/>
        <v>168.56091211128401</v>
      </c>
      <c r="M9">
        <f t="shared" si="4"/>
        <v>165.99593797740803</v>
      </c>
      <c r="N9">
        <f t="shared" si="4"/>
        <v>168.56091211128401</v>
      </c>
      <c r="O9">
        <f t="shared" si="4"/>
        <v>172.77206367436401</v>
      </c>
      <c r="P9">
        <f t="shared" si="4"/>
        <v>300.14025685952004</v>
      </c>
      <c r="Q9">
        <f t="shared" si="4"/>
        <v>324.64150231744003</v>
      </c>
      <c r="R9">
        <f t="shared" si="4"/>
        <v>410.47242781221598</v>
      </c>
      <c r="S9">
        <f t="shared" si="4"/>
        <v>420.42605877949603</v>
      </c>
      <c r="T9">
        <f t="shared" si="4"/>
        <v>339.95478072864006</v>
      </c>
      <c r="U9">
        <f t="shared" si="4"/>
        <v>251.13776594367999</v>
      </c>
      <c r="V9">
        <f t="shared" si="4"/>
        <v>246.54378242032001</v>
      </c>
      <c r="W9">
        <f t="shared" si="4"/>
        <v>224.26296233202399</v>
      </c>
      <c r="X9">
        <f t="shared" si="4"/>
        <v>218.21421735960001</v>
      </c>
      <c r="Y9">
        <f t="shared" si="4"/>
        <v>218.97988128016001</v>
      </c>
      <c r="Z9">
        <f t="shared" si="4"/>
        <v>223.57386480352</v>
      </c>
      <c r="AA9">
        <f t="shared" si="4"/>
        <v>231.30707040117602</v>
      </c>
      <c r="AB9">
        <f t="shared" si="4"/>
        <v>248.76420778994401</v>
      </c>
      <c r="AC9">
        <f t="shared" si="4"/>
        <v>351.43973953704</v>
      </c>
      <c r="AD9">
        <f t="shared" si="4"/>
        <v>245.85468489181602</v>
      </c>
      <c r="AE9">
        <f t="shared" si="4"/>
        <v>228.93351224744004</v>
      </c>
      <c r="AF9">
        <f t="shared" si="4"/>
        <v>418.74159815426407</v>
      </c>
      <c r="AG9">
        <f t="shared" si="4"/>
        <v>418.81816454632002</v>
      </c>
      <c r="AH9">
        <f t="shared" si="4"/>
        <v>316.90829671978406</v>
      </c>
      <c r="AI9">
        <f t="shared" si="4"/>
        <v>224.41609511613603</v>
      </c>
      <c r="AJ9">
        <f t="shared" si="4"/>
        <v>209.79191423344002</v>
      </c>
      <c r="AK9">
        <f t="shared" si="4"/>
        <v>205.27449710213602</v>
      </c>
      <c r="AL9">
        <f t="shared" si="4"/>
        <v>253.43475770536006</v>
      </c>
      <c r="AM9">
        <f t="shared" si="4"/>
        <v>409.55363110754405</v>
      </c>
      <c r="AN9">
        <f t="shared" si="4"/>
        <v>224.33952872408005</v>
      </c>
      <c r="AO9">
        <f t="shared" si="4"/>
        <v>188.27675806570403</v>
      </c>
      <c r="AP9">
        <f t="shared" si="4"/>
        <v>188.35332445776001</v>
      </c>
      <c r="AQ9">
        <f t="shared" si="4"/>
        <v>254.96608554648003</v>
      </c>
      <c r="AR9">
        <f t="shared" si="4"/>
        <v>323.11017447632003</v>
      </c>
      <c r="AS9">
        <f t="shared" si="4"/>
        <v>323.77630208720723</v>
      </c>
      <c r="AT9">
        <f t="shared" si="4"/>
        <v>323.77630208720723</v>
      </c>
      <c r="AU9">
        <f t="shared" si="4"/>
        <v>323.77630208720723</v>
      </c>
      <c r="AV9">
        <f t="shared" si="4"/>
        <v>323.77630208720723</v>
      </c>
      <c r="AW9">
        <f t="shared" si="4"/>
        <v>323.77630208720723</v>
      </c>
      <c r="AX9">
        <f t="shared" si="4"/>
        <v>323.77630208720723</v>
      </c>
      <c r="AY9">
        <f t="shared" si="4"/>
        <v>323.77630208720723</v>
      </c>
    </row>
    <row r="10" spans="1:51" x14ac:dyDescent="0.25">
      <c r="A10" s="13" t="s">
        <v>89</v>
      </c>
      <c r="C10" t="s">
        <v>30</v>
      </c>
      <c r="D10">
        <v>4</v>
      </c>
      <c r="F10" t="s">
        <v>101</v>
      </c>
      <c r="G10" t="s">
        <v>102</v>
      </c>
      <c r="H10" t="s">
        <v>102</v>
      </c>
      <c r="I10" t="s">
        <v>102</v>
      </c>
      <c r="J10" t="s">
        <v>102</v>
      </c>
      <c r="K10" t="s">
        <v>102</v>
      </c>
      <c r="L10" t="s">
        <v>102</v>
      </c>
      <c r="M10" t="s">
        <v>103</v>
      </c>
      <c r="N10" t="s">
        <v>103</v>
      </c>
      <c r="O10" t="s">
        <v>103</v>
      </c>
      <c r="P10" t="s">
        <v>103</v>
      </c>
      <c r="Q10" t="s">
        <v>103</v>
      </c>
      <c r="R10" t="s">
        <v>103</v>
      </c>
      <c r="S10" t="s">
        <v>103</v>
      </c>
      <c r="T10" t="s">
        <v>103</v>
      </c>
      <c r="U10" t="s">
        <v>104</v>
      </c>
      <c r="V10" t="s">
        <v>104</v>
      </c>
      <c r="W10" t="s">
        <v>104</v>
      </c>
      <c r="X10" t="s">
        <v>104</v>
      </c>
      <c r="Y10" t="s">
        <v>104</v>
      </c>
      <c r="Z10" t="s">
        <v>105</v>
      </c>
      <c r="AA10" t="s">
        <v>105</v>
      </c>
      <c r="AB10" t="s">
        <v>105</v>
      </c>
      <c r="AC10" t="s">
        <v>104</v>
      </c>
      <c r="AD10" t="s">
        <v>104</v>
      </c>
      <c r="AE10" t="s">
        <v>104</v>
      </c>
      <c r="AF10" t="s">
        <v>104</v>
      </c>
      <c r="AG10" t="s">
        <v>105</v>
      </c>
      <c r="AH10" t="s">
        <v>105</v>
      </c>
      <c r="AI10" t="s">
        <v>105</v>
      </c>
      <c r="AJ10" t="s">
        <v>105</v>
      </c>
      <c r="AK10" t="s">
        <v>105</v>
      </c>
      <c r="AL10" t="s">
        <v>105</v>
      </c>
      <c r="AM10" t="s">
        <v>105</v>
      </c>
      <c r="AN10" t="s">
        <v>105</v>
      </c>
      <c r="AO10" t="s">
        <v>105</v>
      </c>
      <c r="AP10" t="s">
        <v>105</v>
      </c>
      <c r="AQ10" t="s">
        <v>105</v>
      </c>
      <c r="AR10" t="s">
        <v>105</v>
      </c>
      <c r="AS10" t="s">
        <v>105</v>
      </c>
      <c r="AT10" t="s">
        <v>105</v>
      </c>
      <c r="AU10" t="s">
        <v>105</v>
      </c>
      <c r="AV10" t="s">
        <v>105</v>
      </c>
      <c r="AW10" t="s">
        <v>105</v>
      </c>
      <c r="AX10" t="s">
        <v>105</v>
      </c>
      <c r="AY10" t="s">
        <v>105</v>
      </c>
    </row>
    <row r="11" spans="1:51" x14ac:dyDescent="0.25">
      <c r="A11" s="13" t="s">
        <v>88</v>
      </c>
      <c r="C11" t="s">
        <v>30</v>
      </c>
      <c r="D11">
        <v>4</v>
      </c>
      <c r="G11">
        <v>0.06</v>
      </c>
      <c r="H11">
        <v>5.5E-2</v>
      </c>
      <c r="I11">
        <v>5.1999999999999998E-2</v>
      </c>
      <c r="J11">
        <v>0.05</v>
      </c>
      <c r="K11">
        <v>5.2999999999999999E-2</v>
      </c>
      <c r="L11">
        <v>4.2000000000000003E-2</v>
      </c>
      <c r="M11">
        <v>0.04</v>
      </c>
      <c r="N11">
        <v>3.7999999999999999E-2</v>
      </c>
      <c r="O11">
        <v>3.7999999999999999E-2</v>
      </c>
      <c r="P11">
        <v>3.1E-2</v>
      </c>
      <c r="Q11">
        <v>0.03</v>
      </c>
      <c r="R11">
        <v>2.8000000000000001E-2</v>
      </c>
      <c r="S11">
        <v>2.5000000000000001E-2</v>
      </c>
      <c r="T11">
        <v>2.5999999999999999E-2</v>
      </c>
      <c r="U11">
        <v>3.1E-2</v>
      </c>
      <c r="V11">
        <v>0.03</v>
      </c>
      <c r="W11">
        <v>3.5000000000000003E-2</v>
      </c>
      <c r="X11">
        <v>3.4000000000000002E-2</v>
      </c>
      <c r="Y11">
        <v>3.3000000000000002E-2</v>
      </c>
      <c r="Z11">
        <v>3.2000000000000001E-2</v>
      </c>
      <c r="AA11">
        <v>0.03</v>
      </c>
      <c r="AB11">
        <v>2.7E-2</v>
      </c>
      <c r="AC11">
        <v>0.02</v>
      </c>
      <c r="AD11">
        <v>2.7E-2</v>
      </c>
      <c r="AE11">
        <v>2.9000000000000001E-2</v>
      </c>
      <c r="AF11">
        <v>1.7999999999999999E-2</v>
      </c>
      <c r="AG11">
        <v>1.7999999999999999E-2</v>
      </c>
      <c r="AH11">
        <v>2.3E-2</v>
      </c>
      <c r="AI11">
        <v>3.1E-2</v>
      </c>
      <c r="AJ11">
        <v>3.2000000000000001E-2</v>
      </c>
      <c r="AK11">
        <v>3.3000000000000002E-2</v>
      </c>
      <c r="AL11">
        <v>2.7E-2</v>
      </c>
      <c r="AM11">
        <v>1.9E-2</v>
      </c>
      <c r="AN11">
        <v>2.9000000000000001E-2</v>
      </c>
      <c r="AO11">
        <v>3.2000000000000001E-2</v>
      </c>
      <c r="AP11">
        <v>3.1E-2</v>
      </c>
      <c r="AQ11">
        <v>2.5000000000000001E-2</v>
      </c>
      <c r="AR11">
        <v>2.1000000000000001E-2</v>
      </c>
      <c r="AS11">
        <v>1.7999999999999999E-2</v>
      </c>
      <c r="AT11">
        <v>1.7999999999999999E-2</v>
      </c>
      <c r="AU11">
        <v>1.7999999999999999E-2</v>
      </c>
      <c r="AV11">
        <v>1.7999999999999999E-2</v>
      </c>
      <c r="AW11">
        <v>1.7999999999999999E-2</v>
      </c>
      <c r="AX11">
        <v>1.7999999999999999E-2</v>
      </c>
      <c r="AY11">
        <v>1.7999999999999999E-2</v>
      </c>
    </row>
    <row r="12" spans="1:51" x14ac:dyDescent="0.25">
      <c r="A12" s="13" t="s">
        <v>2</v>
      </c>
      <c r="C12" t="s">
        <v>30</v>
      </c>
      <c r="D12">
        <v>4</v>
      </c>
      <c r="G12">
        <v>1.4999999999999999E-2</v>
      </c>
      <c r="H12">
        <v>0.01</v>
      </c>
      <c r="I12">
        <v>7.0000000000000001E-3</v>
      </c>
      <c r="J12">
        <v>5.0000000000000001E-3</v>
      </c>
      <c r="K12">
        <v>8.0000000000000002E-3</v>
      </c>
      <c r="L12">
        <f t="shared" ref="L12:AY12" si="5">0.045-L11</f>
        <v>2.9999999999999957E-3</v>
      </c>
      <c r="M12">
        <f t="shared" si="5"/>
        <v>4.9999999999999975E-3</v>
      </c>
      <c r="N12">
        <f t="shared" si="5"/>
        <v>6.9999999999999993E-3</v>
      </c>
      <c r="O12">
        <f t="shared" si="5"/>
        <v>6.9999999999999993E-3</v>
      </c>
      <c r="P12">
        <f t="shared" si="5"/>
        <v>1.3999999999999999E-2</v>
      </c>
      <c r="Q12">
        <f t="shared" si="5"/>
        <v>1.4999999999999999E-2</v>
      </c>
      <c r="R12">
        <f t="shared" si="5"/>
        <v>1.6999999999999998E-2</v>
      </c>
      <c r="S12">
        <f t="shared" si="5"/>
        <v>1.9999999999999997E-2</v>
      </c>
      <c r="T12">
        <f t="shared" si="5"/>
        <v>1.9E-2</v>
      </c>
      <c r="U12">
        <f t="shared" si="5"/>
        <v>1.3999999999999999E-2</v>
      </c>
      <c r="V12">
        <f t="shared" si="5"/>
        <v>1.4999999999999999E-2</v>
      </c>
      <c r="W12">
        <f t="shared" si="5"/>
        <v>9.999999999999995E-3</v>
      </c>
      <c r="X12">
        <f t="shared" si="5"/>
        <v>1.0999999999999996E-2</v>
      </c>
      <c r="Y12">
        <f t="shared" si="5"/>
        <v>1.1999999999999997E-2</v>
      </c>
      <c r="Z12">
        <f t="shared" si="5"/>
        <v>1.2999999999999998E-2</v>
      </c>
      <c r="AA12">
        <f t="shared" si="5"/>
        <v>1.4999999999999999E-2</v>
      </c>
      <c r="AB12">
        <f t="shared" si="5"/>
        <v>1.7999999999999999E-2</v>
      </c>
      <c r="AC12">
        <f t="shared" si="5"/>
        <v>2.4999999999999998E-2</v>
      </c>
      <c r="AD12">
        <f t="shared" si="5"/>
        <v>1.7999999999999999E-2</v>
      </c>
      <c r="AE12">
        <f t="shared" si="5"/>
        <v>1.5999999999999997E-2</v>
      </c>
      <c r="AF12">
        <f t="shared" si="5"/>
        <v>2.7E-2</v>
      </c>
      <c r="AG12">
        <f t="shared" si="5"/>
        <v>2.7E-2</v>
      </c>
      <c r="AH12">
        <f t="shared" si="5"/>
        <v>2.1999999999999999E-2</v>
      </c>
      <c r="AI12">
        <f t="shared" si="5"/>
        <v>1.3999999999999999E-2</v>
      </c>
      <c r="AJ12">
        <f t="shared" si="5"/>
        <v>1.2999999999999998E-2</v>
      </c>
      <c r="AK12">
        <f t="shared" si="5"/>
        <v>1.1999999999999997E-2</v>
      </c>
      <c r="AL12">
        <f t="shared" si="5"/>
        <v>1.7999999999999999E-2</v>
      </c>
      <c r="AM12">
        <f t="shared" si="5"/>
        <v>2.5999999999999999E-2</v>
      </c>
      <c r="AN12">
        <f t="shared" si="5"/>
        <v>1.5999999999999997E-2</v>
      </c>
      <c r="AO12">
        <f t="shared" si="5"/>
        <v>1.2999999999999998E-2</v>
      </c>
      <c r="AP12">
        <f t="shared" si="5"/>
        <v>1.3999999999999999E-2</v>
      </c>
      <c r="AQ12">
        <f t="shared" si="5"/>
        <v>1.9999999999999997E-2</v>
      </c>
      <c r="AR12">
        <f t="shared" si="5"/>
        <v>2.3999999999999997E-2</v>
      </c>
      <c r="AS12">
        <f t="shared" si="5"/>
        <v>2.7E-2</v>
      </c>
      <c r="AT12">
        <f t="shared" si="5"/>
        <v>2.7E-2</v>
      </c>
      <c r="AU12">
        <f t="shared" si="5"/>
        <v>2.7E-2</v>
      </c>
      <c r="AV12">
        <f t="shared" si="5"/>
        <v>2.7E-2</v>
      </c>
      <c r="AW12">
        <f t="shared" si="5"/>
        <v>2.7E-2</v>
      </c>
      <c r="AX12">
        <f t="shared" si="5"/>
        <v>2.7E-2</v>
      </c>
      <c r="AY12">
        <f t="shared" si="5"/>
        <v>2.7E-2</v>
      </c>
    </row>
    <row r="13" spans="1:51" x14ac:dyDescent="0.25">
      <c r="A13" s="4" t="s">
        <v>106</v>
      </c>
      <c r="C13" t="s">
        <v>30</v>
      </c>
      <c r="D13">
        <v>4</v>
      </c>
      <c r="G13">
        <f t="shared" ref="G13:L13" si="6">G12*1.1</f>
        <v>1.6500000000000001E-2</v>
      </c>
      <c r="H13">
        <f t="shared" si="6"/>
        <v>1.1000000000000001E-2</v>
      </c>
      <c r="I13">
        <f t="shared" si="6"/>
        <v>7.7000000000000011E-3</v>
      </c>
      <c r="J13">
        <f t="shared" si="6"/>
        <v>5.5000000000000005E-3</v>
      </c>
      <c r="K13">
        <f t="shared" si="6"/>
        <v>8.8000000000000005E-3</v>
      </c>
      <c r="L13">
        <f t="shared" si="6"/>
        <v>3.2999999999999956E-3</v>
      </c>
      <c r="M13">
        <f>M12*1.2</f>
        <v>5.9999999999999967E-3</v>
      </c>
      <c r="N13">
        <f t="shared" ref="N13:T13" si="7">N12*1.2</f>
        <v>8.3999999999999995E-3</v>
      </c>
      <c r="O13">
        <f t="shared" si="7"/>
        <v>8.3999999999999995E-3</v>
      </c>
      <c r="P13">
        <f t="shared" si="7"/>
        <v>1.6799999999999999E-2</v>
      </c>
      <c r="Q13">
        <f t="shared" si="7"/>
        <v>1.7999999999999999E-2</v>
      </c>
      <c r="R13">
        <f t="shared" si="7"/>
        <v>2.0399999999999998E-2</v>
      </c>
      <c r="S13">
        <f t="shared" si="7"/>
        <v>2.3999999999999997E-2</v>
      </c>
      <c r="T13">
        <f t="shared" si="7"/>
        <v>2.2799999999999997E-2</v>
      </c>
      <c r="U13">
        <f>U12*1.1</f>
        <v>1.54E-2</v>
      </c>
      <c r="V13">
        <f>V12*1.1</f>
        <v>1.6500000000000001E-2</v>
      </c>
      <c r="W13">
        <f>W12*1.1</f>
        <v>1.0999999999999996E-2</v>
      </c>
      <c r="X13">
        <f>X12*1.1</f>
        <v>1.2099999999999996E-2</v>
      </c>
      <c r="Y13">
        <f>Y12*1.1</f>
        <v>1.3199999999999998E-2</v>
      </c>
      <c r="Z13">
        <f>Z12*1.3</f>
        <v>1.6899999999999998E-2</v>
      </c>
      <c r="AA13">
        <f>AA12*1.3</f>
        <v>1.95E-2</v>
      </c>
      <c r="AB13">
        <f>AB12*1.3</f>
        <v>2.3400000000000001E-2</v>
      </c>
      <c r="AC13">
        <f>AC12*1.1</f>
        <v>2.75E-2</v>
      </c>
      <c r="AD13">
        <f>AD12*1.1</f>
        <v>1.9800000000000002E-2</v>
      </c>
      <c r="AE13">
        <f>AE12*1.1</f>
        <v>1.7599999999999998E-2</v>
      </c>
      <c r="AF13">
        <f>AF12*1.1</f>
        <v>2.9700000000000001E-2</v>
      </c>
      <c r="AG13">
        <f>AG12*1.3</f>
        <v>3.5099999999999999E-2</v>
      </c>
      <c r="AH13">
        <f t="shared" ref="AH13:AY13" si="8">AH12*1.3</f>
        <v>2.86E-2</v>
      </c>
      <c r="AI13">
        <f t="shared" si="8"/>
        <v>1.8199999999999997E-2</v>
      </c>
      <c r="AJ13">
        <f t="shared" si="8"/>
        <v>1.6899999999999998E-2</v>
      </c>
      <c r="AK13">
        <f t="shared" si="8"/>
        <v>1.5599999999999996E-2</v>
      </c>
      <c r="AL13">
        <f t="shared" si="8"/>
        <v>2.3400000000000001E-2</v>
      </c>
      <c r="AM13">
        <f t="shared" si="8"/>
        <v>3.3799999999999997E-2</v>
      </c>
      <c r="AN13">
        <f t="shared" si="8"/>
        <v>2.0799999999999996E-2</v>
      </c>
      <c r="AO13">
        <f t="shared" si="8"/>
        <v>1.6899999999999998E-2</v>
      </c>
      <c r="AP13">
        <f t="shared" si="8"/>
        <v>1.8199999999999997E-2</v>
      </c>
      <c r="AQ13">
        <f t="shared" si="8"/>
        <v>2.5999999999999995E-2</v>
      </c>
      <c r="AR13">
        <f t="shared" si="8"/>
        <v>3.1199999999999999E-2</v>
      </c>
      <c r="AS13">
        <f t="shared" si="8"/>
        <v>3.5099999999999999E-2</v>
      </c>
      <c r="AT13">
        <f t="shared" si="8"/>
        <v>3.5099999999999999E-2</v>
      </c>
      <c r="AU13">
        <f t="shared" si="8"/>
        <v>3.5099999999999999E-2</v>
      </c>
      <c r="AV13">
        <f t="shared" si="8"/>
        <v>3.5099999999999999E-2</v>
      </c>
      <c r="AW13">
        <f t="shared" si="8"/>
        <v>3.5099999999999999E-2</v>
      </c>
      <c r="AX13">
        <f t="shared" si="8"/>
        <v>3.5099999999999999E-2</v>
      </c>
      <c r="AY13">
        <f t="shared" si="8"/>
        <v>3.5099999999999999E-2</v>
      </c>
    </row>
    <row r="14" spans="1:51" x14ac:dyDescent="0.25">
      <c r="A14" s="8" t="s">
        <v>12</v>
      </c>
      <c r="B14" s="8" t="s">
        <v>1</v>
      </c>
      <c r="C14" s="8" t="s">
        <v>16</v>
      </c>
      <c r="D14" s="8" t="s">
        <v>2</v>
      </c>
      <c r="E14" s="8" t="s">
        <v>24</v>
      </c>
      <c r="F14" s="8" t="s">
        <v>8</v>
      </c>
      <c r="G14" s="9">
        <v>1</v>
      </c>
      <c r="H14" s="9">
        <v>2</v>
      </c>
      <c r="I14" s="9">
        <v>3</v>
      </c>
      <c r="J14" s="9">
        <v>4</v>
      </c>
      <c r="K14" s="9">
        <v>5</v>
      </c>
      <c r="L14" s="9">
        <v>6</v>
      </c>
      <c r="M14" s="9">
        <v>7</v>
      </c>
      <c r="N14" s="9">
        <v>8</v>
      </c>
      <c r="O14" s="9">
        <v>9</v>
      </c>
      <c r="P14" s="9">
        <v>10</v>
      </c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9">
        <v>18</v>
      </c>
      <c r="Y14" s="9">
        <v>19</v>
      </c>
      <c r="Z14" s="9">
        <v>20</v>
      </c>
      <c r="AA14" s="9">
        <v>21</v>
      </c>
      <c r="AB14" s="9">
        <v>22</v>
      </c>
      <c r="AC14" s="9">
        <v>23</v>
      </c>
      <c r="AD14" s="9">
        <v>24</v>
      </c>
      <c r="AE14" s="9">
        <v>25</v>
      </c>
      <c r="AF14" s="9">
        <v>26</v>
      </c>
      <c r="AG14" s="9">
        <v>27</v>
      </c>
      <c r="AH14" s="9">
        <v>28</v>
      </c>
      <c r="AI14" s="9">
        <v>29</v>
      </c>
      <c r="AJ14" s="9">
        <v>30</v>
      </c>
      <c r="AK14" s="9">
        <v>31</v>
      </c>
      <c r="AL14" s="9">
        <v>32</v>
      </c>
      <c r="AM14" s="9">
        <v>33</v>
      </c>
      <c r="AN14" s="9">
        <v>34</v>
      </c>
      <c r="AO14" s="9">
        <v>35</v>
      </c>
      <c r="AP14" s="9">
        <v>36</v>
      </c>
      <c r="AQ14" s="9">
        <v>37</v>
      </c>
      <c r="AR14" s="9">
        <v>38</v>
      </c>
      <c r="AS14" s="9">
        <v>39</v>
      </c>
      <c r="AT14" s="9">
        <v>40</v>
      </c>
      <c r="AU14" s="9">
        <v>41</v>
      </c>
      <c r="AV14" s="9">
        <v>42</v>
      </c>
      <c r="AW14" s="9">
        <v>43</v>
      </c>
      <c r="AX14" s="9">
        <v>44</v>
      </c>
      <c r="AY14" s="9">
        <v>45</v>
      </c>
    </row>
    <row r="15" spans="1:51" x14ac:dyDescent="0.25">
      <c r="A15" s="4" t="s">
        <v>78</v>
      </c>
      <c r="C15" t="s">
        <v>30</v>
      </c>
      <c r="D15">
        <v>4</v>
      </c>
      <c r="G15">
        <f ca="1">SUM(G1,G3:G6,G8,G9)-G17</f>
        <v>83158.134813231329</v>
      </c>
      <c r="H15">
        <f t="shared" ref="H15:AY15" ca="1" si="9">SUM(H1,H3:H6,H8,H9)-H17</f>
        <v>82695.587078351949</v>
      </c>
      <c r="I15">
        <f t="shared" ca="1" si="9"/>
        <v>82691.254364033681</v>
      </c>
      <c r="J15">
        <f t="shared" ca="1" si="9"/>
        <v>85328.956591330716</v>
      </c>
      <c r="K15">
        <f t="shared" ca="1" si="9"/>
        <v>80050.667289263423</v>
      </c>
      <c r="L15">
        <f t="shared" ca="1" si="9"/>
        <v>83104.867510775017</v>
      </c>
      <c r="M15">
        <f t="shared" ca="1" si="9"/>
        <v>81836.302962682574</v>
      </c>
      <c r="N15">
        <f t="shared" ca="1" si="9"/>
        <v>83097.704380067997</v>
      </c>
      <c r="O15">
        <f t="shared" ca="1" si="9"/>
        <v>85172.002699734658</v>
      </c>
      <c r="P15">
        <f t="shared" ca="1" si="9"/>
        <v>147934.18736060275</v>
      </c>
      <c r="Q15">
        <f t="shared" ca="1" si="9"/>
        <v>160004.42547586112</v>
      </c>
      <c r="R15">
        <f t="shared" ca="1" si="9"/>
        <v>202289.34248438972</v>
      </c>
      <c r="S15">
        <f t="shared" ca="1" si="9"/>
        <v>207181.45503604051</v>
      </c>
      <c r="T15">
        <f t="shared" ca="1" si="9"/>
        <v>167533.78303370014</v>
      </c>
      <c r="U15">
        <f t="shared" ca="1" si="9"/>
        <v>123782.61807508522</v>
      </c>
      <c r="V15">
        <f t="shared" ca="1" si="9"/>
        <v>121515.48176319865</v>
      </c>
      <c r="W15">
        <f t="shared" ca="1" si="9"/>
        <v>110548.40451361271</v>
      </c>
      <c r="X15">
        <f t="shared" ca="1" si="9"/>
        <v>107567.51729288336</v>
      </c>
      <c r="Y15">
        <f t="shared" ca="1" si="9"/>
        <v>107941.70831851484</v>
      </c>
      <c r="Z15">
        <f t="shared" ca="1" si="9"/>
        <v>110200.16831554807</v>
      </c>
      <c r="AA15">
        <f t="shared" ca="1" si="9"/>
        <v>114006.97339720975</v>
      </c>
      <c r="AB15">
        <f t="shared" ca="1" si="9"/>
        <v>122602.11735164726</v>
      </c>
      <c r="AC15">
        <f t="shared" ca="1" si="9"/>
        <v>173174.64776798803</v>
      </c>
      <c r="AD15">
        <f t="shared" ca="1" si="9"/>
        <v>121170.71826831865</v>
      </c>
      <c r="AE15">
        <f t="shared" ca="1" si="9"/>
        <v>112837.73990824263</v>
      </c>
      <c r="AF15">
        <f t="shared" ca="1" si="9"/>
        <v>206327.10237661784</v>
      </c>
      <c r="AG15">
        <f t="shared" ca="1" si="9"/>
        <v>206362.60441638844</v>
      </c>
      <c r="AH15">
        <f t="shared" ca="1" si="9"/>
        <v>156168.11874645474</v>
      </c>
      <c r="AI15">
        <f t="shared" ca="1" si="9"/>
        <v>110614.99967531752</v>
      </c>
      <c r="AJ15">
        <f t="shared" ca="1" si="9"/>
        <v>103410.34231464859</v>
      </c>
      <c r="AK15">
        <f t="shared" ca="1" si="9"/>
        <v>101185.09825184115</v>
      </c>
      <c r="AL15">
        <f t="shared" ca="1" si="9"/>
        <v>124905.5612833536</v>
      </c>
      <c r="AM15">
        <f t="shared" ca="1" si="9"/>
        <v>201801.93063015636</v>
      </c>
      <c r="AN15">
        <f t="shared" ca="1" si="9"/>
        <v>110572.05146320106</v>
      </c>
      <c r="AO15">
        <f t="shared" ca="1" si="9"/>
        <v>92805.938473235234</v>
      </c>
      <c r="AP15">
        <f t="shared" ca="1" si="9"/>
        <v>92841.51671652394</v>
      </c>
      <c r="AQ15">
        <f t="shared" ca="1" si="9"/>
        <v>125654.04131056851</v>
      </c>
      <c r="AR15">
        <f t="shared" ca="1" si="9"/>
        <v>159218.93231125429</v>
      </c>
      <c r="AS15">
        <f t="shared" ca="1" si="9"/>
        <v>159533.85388246516</v>
      </c>
      <c r="AT15">
        <f t="shared" ca="1" si="9"/>
        <v>159533.85388246516</v>
      </c>
      <c r="AU15">
        <f t="shared" ca="1" si="9"/>
        <v>159533.85388246516</v>
      </c>
      <c r="AV15">
        <f t="shared" ca="1" si="9"/>
        <v>159533.85388246516</v>
      </c>
      <c r="AW15">
        <f t="shared" ca="1" si="9"/>
        <v>159533.85388246516</v>
      </c>
      <c r="AX15">
        <f t="shared" ca="1" si="9"/>
        <v>159533.85388246516</v>
      </c>
      <c r="AY15">
        <f t="shared" ca="1" si="9"/>
        <v>159533.85388246516</v>
      </c>
    </row>
    <row r="16" spans="1:51" x14ac:dyDescent="0.25">
      <c r="A16" s="4" t="s">
        <v>90</v>
      </c>
      <c r="C16" t="s">
        <v>30</v>
      </c>
      <c r="D16">
        <v>4</v>
      </c>
    </row>
    <row r="17" spans="1:51" x14ac:dyDescent="0.25">
      <c r="A17" s="4" t="s">
        <v>79</v>
      </c>
      <c r="B17" t="s">
        <v>17</v>
      </c>
      <c r="C17" t="s">
        <v>30</v>
      </c>
      <c r="D17">
        <v>4</v>
      </c>
      <c r="G17">
        <f>0.612*G1</f>
        <v>122254.39280577601</v>
      </c>
      <c r="H17">
        <f t="shared" ref="H17:AY17" si="10">0.612*H1</f>
        <v>121588.15633272</v>
      </c>
      <c r="I17">
        <f t="shared" si="10"/>
        <v>121588.15633272</v>
      </c>
      <c r="J17">
        <f t="shared" si="10"/>
        <v>125474.53575888001</v>
      </c>
      <c r="K17">
        <f t="shared" si="10"/>
        <v>117701.77690656</v>
      </c>
      <c r="L17">
        <f t="shared" si="10"/>
        <v>122226.632952732</v>
      </c>
      <c r="M17">
        <f t="shared" si="10"/>
        <v>120366.72279878402</v>
      </c>
      <c r="N17">
        <f t="shared" si="10"/>
        <v>122226.632952732</v>
      </c>
      <c r="O17">
        <f t="shared" si="10"/>
        <v>125280.216787572</v>
      </c>
      <c r="P17">
        <f t="shared" si="10"/>
        <v>217637.24786496002</v>
      </c>
      <c r="Q17">
        <f t="shared" si="10"/>
        <v>235403.55381312</v>
      </c>
      <c r="R17">
        <f t="shared" si="10"/>
        <v>297641.14433776797</v>
      </c>
      <c r="S17">
        <f t="shared" si="10"/>
        <v>304858.70612920803</v>
      </c>
      <c r="T17">
        <f t="shared" si="10"/>
        <v>246507.49503072002</v>
      </c>
      <c r="U17">
        <f t="shared" si="10"/>
        <v>182104.63596863998</v>
      </c>
      <c r="V17">
        <f t="shared" si="10"/>
        <v>178773.45360336002</v>
      </c>
      <c r="W17">
        <f t="shared" si="10"/>
        <v>162617.219131752</v>
      </c>
      <c r="X17">
        <f t="shared" si="10"/>
        <v>158231.1623508</v>
      </c>
      <c r="Y17">
        <f t="shared" si="10"/>
        <v>158786.35941167999</v>
      </c>
      <c r="Z17">
        <f t="shared" si="10"/>
        <v>162117.54177695999</v>
      </c>
      <c r="AA17">
        <f t="shared" si="10"/>
        <v>167725.032091848</v>
      </c>
      <c r="AB17">
        <f t="shared" si="10"/>
        <v>180383.52507991201</v>
      </c>
      <c r="AC17">
        <f t="shared" si="10"/>
        <v>254835.45094392</v>
      </c>
      <c r="AD17">
        <f t="shared" si="10"/>
        <v>178273.776248568</v>
      </c>
      <c r="AE17">
        <f t="shared" si="10"/>
        <v>166003.92120312</v>
      </c>
      <c r="AF17">
        <f t="shared" si="10"/>
        <v>303637.27259527199</v>
      </c>
      <c r="AG17">
        <f t="shared" si="10"/>
        <v>303692.79230135999</v>
      </c>
      <c r="AH17">
        <f t="shared" si="10"/>
        <v>229796.06349823202</v>
      </c>
      <c r="AI17">
        <f t="shared" si="10"/>
        <v>162728.25854392801</v>
      </c>
      <c r="AJ17">
        <f t="shared" si="10"/>
        <v>152123.99468112001</v>
      </c>
      <c r="AK17">
        <f t="shared" si="10"/>
        <v>148848.33202192801</v>
      </c>
      <c r="AL17">
        <f t="shared" si="10"/>
        <v>183770.22715128004</v>
      </c>
      <c r="AM17">
        <f t="shared" si="10"/>
        <v>296974.907864712</v>
      </c>
      <c r="AN17">
        <f t="shared" si="10"/>
        <v>162672.73883784004</v>
      </c>
      <c r="AO17">
        <f t="shared" si="10"/>
        <v>136522.95727039201</v>
      </c>
      <c r="AP17">
        <f t="shared" si="10"/>
        <v>136578.47697648001</v>
      </c>
      <c r="AQ17">
        <f t="shared" si="10"/>
        <v>184880.62127304001</v>
      </c>
      <c r="AR17">
        <f t="shared" si="10"/>
        <v>234293.15969135999</v>
      </c>
      <c r="AS17">
        <f t="shared" si="10"/>
        <v>234776.18113432563</v>
      </c>
      <c r="AT17">
        <f t="shared" si="10"/>
        <v>234776.18113432563</v>
      </c>
      <c r="AU17">
        <f t="shared" si="10"/>
        <v>234776.18113432563</v>
      </c>
      <c r="AV17">
        <f t="shared" si="10"/>
        <v>234776.18113432563</v>
      </c>
      <c r="AW17">
        <f t="shared" si="10"/>
        <v>234776.18113432563</v>
      </c>
      <c r="AX17">
        <f t="shared" si="10"/>
        <v>234776.18113432563</v>
      </c>
      <c r="AY17">
        <f t="shared" si="10"/>
        <v>234776.18113432563</v>
      </c>
    </row>
    <row r="18" spans="1:51" x14ac:dyDescent="0.25">
      <c r="A18" s="4" t="s">
        <v>107</v>
      </c>
      <c r="C18" t="s">
        <v>30</v>
      </c>
      <c r="D18">
        <v>4</v>
      </c>
      <c r="G18">
        <f>0.112*(0.727*G17)</f>
        <v>9954.4416798175062</v>
      </c>
      <c r="H18">
        <f t="shared" ref="H18:AY18" si="11">0.112*(0.727*H17)</f>
        <v>9900.1940412353924</v>
      </c>
      <c r="I18">
        <f t="shared" si="11"/>
        <v>9900.1940412353924</v>
      </c>
      <c r="J18">
        <f t="shared" si="11"/>
        <v>10216.638599631046</v>
      </c>
      <c r="K18">
        <f t="shared" si="11"/>
        <v>9583.7494828397412</v>
      </c>
      <c r="L18">
        <f t="shared" si="11"/>
        <v>9952.1813615432511</v>
      </c>
      <c r="M18">
        <f t="shared" si="11"/>
        <v>9800.7400371681888</v>
      </c>
      <c r="N18">
        <f t="shared" si="11"/>
        <v>9952.1813615432511</v>
      </c>
      <c r="O18">
        <f t="shared" si="11"/>
        <v>10200.816371711262</v>
      </c>
      <c r="P18">
        <f t="shared" si="11"/>
        <v>17720.895270156507</v>
      </c>
      <c r="Q18">
        <f t="shared" si="11"/>
        <v>19167.498965679482</v>
      </c>
      <c r="R18">
        <f t="shared" si="11"/>
        <v>24235.13253655842</v>
      </c>
      <c r="S18">
        <f t="shared" si="11"/>
        <v>24822.815287864636</v>
      </c>
      <c r="T18">
        <f t="shared" si="11"/>
        <v>20071.626275381346</v>
      </c>
      <c r="U18">
        <f t="shared" si="11"/>
        <v>14827.687879110543</v>
      </c>
      <c r="V18">
        <f t="shared" si="11"/>
        <v>14556.449686199985</v>
      </c>
      <c r="W18">
        <f t="shared" si="11"/>
        <v>13240.944450583775</v>
      </c>
      <c r="X18">
        <f t="shared" si="11"/>
        <v>12883.81416325154</v>
      </c>
      <c r="Y18">
        <f t="shared" si="11"/>
        <v>12929.020528736632</v>
      </c>
      <c r="Z18">
        <f t="shared" si="11"/>
        <v>13200.258721647189</v>
      </c>
      <c r="AA18">
        <f t="shared" si="11"/>
        <v>13656.843013046631</v>
      </c>
      <c r="AB18">
        <f t="shared" si="11"/>
        <v>14687.548146106754</v>
      </c>
      <c r="AC18">
        <f t="shared" si="11"/>
        <v>20749.721757657742</v>
      </c>
      <c r="AD18">
        <f t="shared" si="11"/>
        <v>14515.7639572634</v>
      </c>
      <c r="AE18">
        <f t="shared" si="11"/>
        <v>13516.703280042842</v>
      </c>
      <c r="AF18">
        <f t="shared" si="11"/>
        <v>24723.361283797429</v>
      </c>
      <c r="AG18">
        <f t="shared" si="11"/>
        <v>24727.881920345935</v>
      </c>
      <c r="AH18">
        <f t="shared" si="11"/>
        <v>18710.914674280044</v>
      </c>
      <c r="AI18">
        <f t="shared" si="11"/>
        <v>13249.985723680793</v>
      </c>
      <c r="AJ18">
        <f t="shared" si="11"/>
        <v>12386.544142915514</v>
      </c>
      <c r="AK18">
        <f t="shared" si="11"/>
        <v>12119.826586553467</v>
      </c>
      <c r="AL18">
        <f t="shared" si="11"/>
        <v>14963.306975565825</v>
      </c>
      <c r="AM18">
        <f t="shared" si="11"/>
        <v>24180.88489797631</v>
      </c>
      <c r="AN18">
        <f t="shared" si="11"/>
        <v>13245.465087132288</v>
      </c>
      <c r="AO18">
        <f t="shared" si="11"/>
        <v>11116.245272784399</v>
      </c>
      <c r="AP18">
        <f t="shared" si="11"/>
        <v>11120.765909332909</v>
      </c>
      <c r="AQ18">
        <f t="shared" si="11"/>
        <v>15053.719706536012</v>
      </c>
      <c r="AR18">
        <f t="shared" si="11"/>
        <v>19077.086234709299</v>
      </c>
      <c r="AS18">
        <f t="shared" si="11"/>
        <v>19116.415772681328</v>
      </c>
      <c r="AT18">
        <f t="shared" si="11"/>
        <v>19116.415772681328</v>
      </c>
      <c r="AU18">
        <f t="shared" si="11"/>
        <v>19116.415772681328</v>
      </c>
      <c r="AV18">
        <f t="shared" si="11"/>
        <v>19116.415772681328</v>
      </c>
      <c r="AW18">
        <f t="shared" si="11"/>
        <v>19116.415772681328</v>
      </c>
      <c r="AX18">
        <f t="shared" si="11"/>
        <v>19116.415772681328</v>
      </c>
      <c r="AY18">
        <f t="shared" si="11"/>
        <v>19116.415772681328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Mining</vt:lpstr>
      <vt:lpstr>Beneficiation</vt:lpstr>
      <vt:lpstr>Hydrometallurgy</vt:lpstr>
      <vt:lpstr>Waste Management</vt:lpstr>
      <vt:lpstr>Alternate Beneficiation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Pell, Robert</dc:creator>
  <cp:lastModifiedBy>Pell, Robert</cp:lastModifiedBy>
  <dcterms:created xsi:type="dcterms:W3CDTF">2018-04-16T02:52:37Z</dcterms:created>
  <dcterms:modified xsi:type="dcterms:W3CDTF">2018-12-05T13:03:23Z</dcterms:modified>
</cp:coreProperties>
</file>