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artelle Condivise\Laboratorio Analisi\Ricerca\NGAL Sisillo\Dati conclusivi NGAL plasmatico-urinario\"/>
    </mc:Choice>
  </mc:AlternateContent>
  <bookViews>
    <workbookView xWindow="-15" yWindow="-60" windowWidth="19260" windowHeight="11640"/>
  </bookViews>
  <sheets>
    <sheet name="dati completi" sheetId="1" r:id="rId1"/>
    <sheet name="analisi incrementi NGAL" sheetId="2" r:id="rId2"/>
    <sheet name="Sandri" sheetId="3" r:id="rId3"/>
    <sheet name="AKI0" sheetId="4" r:id="rId4"/>
    <sheet name="AKI+" sheetId="5" r:id="rId5"/>
    <sheet name="tabelle" sheetId="6" r:id="rId6"/>
  </sheets>
  <definedNames>
    <definedName name="_xlnm._FilterDatabase" localSheetId="3" hidden="1">AKI0!$A$1:$AE$48</definedName>
    <definedName name="_xlnm._FilterDatabase" localSheetId="0" hidden="1">'dati completi'!$A$1:$AI$72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2" i="1"/>
  <c r="M45" i="5" l="1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44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2" i="4"/>
  <c r="N68" i="5"/>
  <c r="N69" i="5"/>
  <c r="N38" i="5"/>
  <c r="N39" i="5"/>
  <c r="N27" i="5"/>
  <c r="N28" i="5"/>
  <c r="N14" i="5"/>
  <c r="N15" i="5"/>
  <c r="I26" i="3" l="1"/>
  <c r="J24" i="3"/>
  <c r="J25" i="3"/>
  <c r="I25" i="3"/>
  <c r="I24" i="3"/>
  <c r="P25" i="3" l="1"/>
  <c r="P24" i="3"/>
  <c r="B58" i="5"/>
  <c r="B57" i="5"/>
  <c r="B48" i="4"/>
  <c r="B47" i="4"/>
  <c r="B72" i="1"/>
  <c r="B71" i="1"/>
  <c r="H68" i="5"/>
  <c r="H69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44" i="5"/>
  <c r="H38" i="5"/>
  <c r="H39" i="5"/>
  <c r="H27" i="5"/>
  <c r="H28" i="5"/>
  <c r="H14" i="5"/>
  <c r="H15" i="5"/>
  <c r="H34" i="5"/>
  <c r="H35" i="5"/>
  <c r="H36" i="5"/>
  <c r="H37" i="5"/>
  <c r="H21" i="5"/>
  <c r="H22" i="5"/>
  <c r="H23" i="5"/>
  <c r="H24" i="5"/>
  <c r="H25" i="5"/>
  <c r="H26" i="5"/>
  <c r="H33" i="5"/>
  <c r="H20" i="5"/>
  <c r="H3" i="5"/>
  <c r="H4" i="5"/>
  <c r="H5" i="5"/>
  <c r="H6" i="5"/>
  <c r="H7" i="5"/>
  <c r="H8" i="5"/>
  <c r="H9" i="5"/>
  <c r="H10" i="5"/>
  <c r="H11" i="5"/>
  <c r="H12" i="5"/>
  <c r="H13" i="5"/>
  <c r="H2" i="5"/>
  <c r="H45" i="4"/>
  <c r="H44" i="4"/>
  <c r="H40" i="4"/>
  <c r="H39" i="4"/>
  <c r="H37" i="4"/>
  <c r="H36" i="4"/>
  <c r="H34" i="4"/>
  <c r="H33" i="4"/>
  <c r="H32" i="4"/>
  <c r="H30" i="4"/>
  <c r="H29" i="4"/>
  <c r="H28" i="4"/>
  <c r="H27" i="4"/>
  <c r="H26" i="4"/>
  <c r="H25" i="4"/>
  <c r="H24" i="4"/>
  <c r="H22" i="4"/>
  <c r="H21" i="4"/>
  <c r="H20" i="4"/>
  <c r="H19" i="4"/>
  <c r="H17" i="4"/>
  <c r="H16" i="4"/>
  <c r="H15" i="4"/>
  <c r="H14" i="4"/>
  <c r="H11" i="4"/>
  <c r="H9" i="4"/>
  <c r="H8" i="4"/>
  <c r="H7" i="4"/>
  <c r="H6" i="4"/>
  <c r="H5" i="4"/>
  <c r="H4" i="4"/>
  <c r="H47" i="4" l="1"/>
  <c r="H48" i="4"/>
  <c r="G68" i="5"/>
  <c r="I68" i="5"/>
  <c r="K68" i="5"/>
  <c r="L68" i="5"/>
  <c r="G69" i="5"/>
  <c r="I69" i="5"/>
  <c r="K69" i="5"/>
  <c r="L69" i="5"/>
  <c r="F69" i="5"/>
  <c r="F68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G38" i="5"/>
  <c r="I38" i="5"/>
  <c r="K38" i="5"/>
  <c r="L38" i="5"/>
  <c r="G39" i="5"/>
  <c r="I39" i="5"/>
  <c r="K39" i="5"/>
  <c r="L39" i="5"/>
  <c r="F39" i="5"/>
  <c r="F38" i="5"/>
  <c r="G27" i="5"/>
  <c r="I27" i="5"/>
  <c r="K27" i="5"/>
  <c r="L27" i="5"/>
  <c r="G28" i="5"/>
  <c r="I28" i="5"/>
  <c r="K28" i="5"/>
  <c r="L28" i="5"/>
  <c r="F28" i="5"/>
  <c r="F27" i="5"/>
  <c r="G14" i="5"/>
  <c r="I14" i="5"/>
  <c r="K14" i="5"/>
  <c r="L14" i="5"/>
  <c r="G15" i="5"/>
  <c r="I15" i="5"/>
  <c r="K15" i="5"/>
  <c r="L15" i="5"/>
  <c r="F15" i="5"/>
  <c r="F14" i="5"/>
  <c r="K47" i="4"/>
  <c r="L47" i="4"/>
  <c r="K48" i="4"/>
  <c r="L48" i="4"/>
  <c r="G47" i="4"/>
  <c r="I47" i="4"/>
  <c r="G48" i="4"/>
  <c r="I48" i="4"/>
  <c r="F48" i="4"/>
  <c r="F47" i="4"/>
  <c r="Q72" i="1"/>
  <c r="Q71" i="1"/>
  <c r="R72" i="1"/>
  <c r="R71" i="1"/>
  <c r="W72" i="1"/>
  <c r="W71" i="1"/>
  <c r="U72" i="1"/>
  <c r="U71" i="1"/>
  <c r="X58" i="5"/>
  <c r="X57" i="5"/>
  <c r="X48" i="4"/>
  <c r="X47" i="4"/>
  <c r="V58" i="5"/>
  <c r="V57" i="5"/>
  <c r="V48" i="4"/>
  <c r="V47" i="4"/>
  <c r="S58" i="5"/>
  <c r="S57" i="5"/>
  <c r="S48" i="4"/>
  <c r="S47" i="4"/>
  <c r="R58" i="5"/>
  <c r="R57" i="5"/>
  <c r="R48" i="4"/>
  <c r="R47" i="4"/>
  <c r="N26" i="5"/>
  <c r="N25" i="5"/>
  <c r="N24" i="5"/>
  <c r="N23" i="5"/>
  <c r="N22" i="5"/>
  <c r="N21" i="5"/>
  <c r="N20" i="5"/>
  <c r="N13" i="5"/>
  <c r="N12" i="5"/>
  <c r="N11" i="5"/>
  <c r="N10" i="5"/>
  <c r="N9" i="5"/>
  <c r="N8" i="5"/>
  <c r="N7" i="5"/>
  <c r="N6" i="5"/>
  <c r="N5" i="5"/>
  <c r="N4" i="5"/>
  <c r="N3" i="5"/>
  <c r="N2" i="5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N47" i="4" l="1"/>
  <c r="N48" i="4"/>
  <c r="O4" i="3"/>
  <c r="O6" i="3"/>
  <c r="O7" i="3"/>
  <c r="O8" i="3" s="1"/>
  <c r="O3" i="3"/>
  <c r="N4" i="3"/>
  <c r="N5" i="3"/>
  <c r="N6" i="3"/>
  <c r="N7" i="3"/>
  <c r="N3" i="3"/>
  <c r="M4" i="3"/>
  <c r="M5" i="3"/>
  <c r="M6" i="3"/>
  <c r="M7" i="3"/>
  <c r="M8" i="3"/>
  <c r="M9" i="3"/>
  <c r="M10" i="3"/>
  <c r="M11" i="3"/>
  <c r="M12" i="3"/>
  <c r="M13" i="3"/>
  <c r="M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3" i="3"/>
  <c r="G10" i="3"/>
  <c r="A50" i="3"/>
  <c r="C16" i="3"/>
  <c r="E10" i="3"/>
  <c r="F9" i="3"/>
  <c r="G9" i="3"/>
  <c r="H9" i="3"/>
  <c r="E9" i="3"/>
  <c r="D15" i="3"/>
  <c r="C15" i="3"/>
  <c r="B49" i="3"/>
  <c r="A49" i="3"/>
  <c r="F8" i="3"/>
  <c r="G8" i="3"/>
  <c r="H8" i="3"/>
  <c r="E8" i="3"/>
  <c r="D14" i="3"/>
  <c r="C14" i="3"/>
  <c r="B48" i="3"/>
  <c r="A48" i="3"/>
  <c r="L49" i="3" l="1"/>
  <c r="M14" i="3"/>
  <c r="N9" i="3"/>
  <c r="M15" i="3"/>
  <c r="O9" i="3"/>
  <c r="L48" i="3"/>
  <c r="N8" i="3"/>
  <c r="G79" i="1"/>
  <c r="G78" i="1"/>
  <c r="G76" i="1" l="1"/>
  <c r="C76" i="1"/>
  <c r="E76" i="1"/>
  <c r="U76" i="1"/>
  <c r="F76" i="1"/>
  <c r="I76" i="1"/>
  <c r="K76" i="1"/>
  <c r="L76" i="1"/>
  <c r="B76" i="1"/>
  <c r="G75" i="1"/>
  <c r="C75" i="1"/>
  <c r="E75" i="1"/>
  <c r="U75" i="1"/>
  <c r="F75" i="1"/>
  <c r="I75" i="1"/>
  <c r="J75" i="1"/>
  <c r="K75" i="1"/>
  <c r="L75" i="1"/>
  <c r="B75" i="1"/>
  <c r="G74" i="1"/>
  <c r="C74" i="1"/>
  <c r="E74" i="1"/>
  <c r="U74" i="1"/>
  <c r="F74" i="1"/>
  <c r="I74" i="1"/>
  <c r="J74" i="1"/>
  <c r="K74" i="1"/>
  <c r="L74" i="1"/>
  <c r="B74" i="1"/>
  <c r="F76" i="2" l="1"/>
  <c r="G76" i="2"/>
  <c r="H76" i="2"/>
  <c r="F74" i="2"/>
  <c r="G74" i="2"/>
  <c r="H74" i="2"/>
  <c r="F72" i="2"/>
  <c r="G72" i="2"/>
  <c r="H72" i="2"/>
  <c r="C76" i="2"/>
  <c r="B76" i="2"/>
  <c r="C74" i="2"/>
  <c r="B74" i="2"/>
  <c r="C72" i="2"/>
  <c r="B72" i="2"/>
  <c r="D68" i="2"/>
  <c r="D67" i="2"/>
  <c r="D66" i="2"/>
  <c r="D65" i="2"/>
  <c r="D64" i="2"/>
  <c r="D61" i="2"/>
  <c r="D60" i="2"/>
  <c r="D59" i="2"/>
  <c r="D58" i="2"/>
  <c r="D57" i="2"/>
  <c r="D56" i="2"/>
  <c r="D55" i="2"/>
  <c r="D54" i="2"/>
  <c r="D53" i="2"/>
  <c r="D52" i="2"/>
  <c r="D48" i="2"/>
  <c r="D47" i="2"/>
  <c r="D46" i="2"/>
  <c r="D43" i="2"/>
  <c r="D39" i="2"/>
  <c r="D38" i="2"/>
  <c r="D37" i="2"/>
  <c r="D36" i="2"/>
  <c r="D35" i="2"/>
  <c r="D33" i="2"/>
  <c r="D31" i="2"/>
  <c r="D30" i="2"/>
  <c r="D29" i="2"/>
  <c r="D28" i="2"/>
  <c r="D27" i="2"/>
  <c r="D26" i="2"/>
  <c r="D24" i="2"/>
  <c r="D23" i="2"/>
  <c r="D22" i="2"/>
  <c r="D20" i="2"/>
  <c r="D19" i="2"/>
  <c r="D18" i="2"/>
  <c r="D16" i="2"/>
  <c r="D15" i="2"/>
  <c r="D14" i="2"/>
  <c r="D13" i="2"/>
  <c r="D11" i="2"/>
  <c r="D10" i="2"/>
  <c r="D9" i="2"/>
  <c r="D8" i="2"/>
  <c r="D7" i="2"/>
  <c r="D6" i="2"/>
  <c r="D4" i="2"/>
  <c r="D3" i="2"/>
  <c r="D2" i="2"/>
  <c r="D74" i="2" l="1"/>
  <c r="D72" i="2"/>
  <c r="D76" i="2"/>
  <c r="M60" i="1"/>
  <c r="M58" i="1"/>
  <c r="M52" i="1"/>
  <c r="M65" i="1"/>
  <c r="M29" i="1"/>
  <c r="M67" i="1"/>
  <c r="M50" i="1"/>
  <c r="M14" i="1"/>
  <c r="M3" i="1"/>
  <c r="M6" i="1"/>
  <c r="M54" i="1"/>
  <c r="M51" i="1"/>
  <c r="M16" i="1"/>
  <c r="M13" i="1"/>
  <c r="M68" i="1"/>
  <c r="M34" i="1"/>
  <c r="M49" i="1"/>
  <c r="M17" i="1"/>
  <c r="M21" i="1"/>
  <c r="M26" i="1"/>
  <c r="M31" i="1"/>
  <c r="M70" i="1"/>
  <c r="M8" i="1"/>
  <c r="M22" i="1"/>
  <c r="M59" i="1"/>
  <c r="M23" i="1"/>
  <c r="M45" i="1"/>
  <c r="M20" i="1"/>
  <c r="M46" i="1"/>
  <c r="M40" i="1"/>
  <c r="M36" i="1"/>
  <c r="M42" i="1"/>
  <c r="M12" i="1"/>
  <c r="M66" i="1"/>
  <c r="M39" i="1"/>
  <c r="M61" i="1"/>
  <c r="M64" i="1"/>
  <c r="M19" i="1"/>
  <c r="M10" i="1"/>
  <c r="M44" i="1"/>
  <c r="M33" i="1"/>
  <c r="M56" i="1"/>
  <c r="M27" i="1"/>
  <c r="M7" i="1"/>
  <c r="M18" i="1"/>
  <c r="M63" i="1"/>
  <c r="M11" i="1"/>
  <c r="M62" i="1"/>
  <c r="M69" i="1"/>
  <c r="M41" i="1"/>
  <c r="M4" i="1"/>
  <c r="M47" i="1"/>
  <c r="M5" i="1"/>
  <c r="M9" i="1"/>
  <c r="M37" i="1"/>
  <c r="M43" i="1"/>
  <c r="M25" i="1"/>
  <c r="M30" i="1"/>
  <c r="M15" i="1"/>
  <c r="M28" i="1"/>
  <c r="M24" i="1"/>
  <c r="M38" i="1"/>
  <c r="M53" i="1"/>
  <c r="M2" i="1"/>
  <c r="M57" i="1"/>
  <c r="M48" i="1"/>
  <c r="M35" i="1"/>
  <c r="M55" i="1"/>
  <c r="M32" i="1"/>
  <c r="M76" i="1" l="1"/>
  <c r="M75" i="1"/>
  <c r="M74" i="1"/>
</calcChain>
</file>

<file path=xl/comments1.xml><?xml version="1.0" encoding="utf-8"?>
<comments xmlns="http://schemas.openxmlformats.org/spreadsheetml/2006/main">
  <authors>
    <author>gmarenzi</author>
  </authors>
  <commentList>
    <comment ref="J1" authorId="0" shapeId="0">
      <text>
        <r>
          <rPr>
            <b/>
            <sz val="8"/>
            <color indexed="81"/>
            <rFont val="Tahoma"/>
            <family val="2"/>
          </rPr>
          <t>gmarenzi:</t>
        </r>
        <r>
          <rPr>
            <sz val="8"/>
            <color indexed="81"/>
            <rFont val="Tahoma"/>
            <family val="2"/>
          </rPr>
          <t xml:space="preserve">
o =no-AKI
1= AKI1
2= AKI 2
3 =AKI 3
</t>
        </r>
      </text>
    </comment>
  </commentList>
</comments>
</file>

<file path=xl/comments2.xml><?xml version="1.0" encoding="utf-8"?>
<comments xmlns="http://schemas.openxmlformats.org/spreadsheetml/2006/main">
  <authors>
    <author>gmarenzi</author>
  </authors>
  <commentList>
    <comment ref="J1" authorId="0" shapeId="0">
      <text>
        <r>
          <rPr>
            <b/>
            <sz val="8"/>
            <color indexed="81"/>
            <rFont val="Tahoma"/>
            <family val="2"/>
          </rPr>
          <t>gmarenzi:</t>
        </r>
        <r>
          <rPr>
            <sz val="8"/>
            <color indexed="81"/>
            <rFont val="Tahoma"/>
            <family val="2"/>
          </rPr>
          <t xml:space="preserve">
o =no-AKI
1= AKI1
2= AKI 2
3 =AKI 3
</t>
        </r>
      </text>
    </comment>
  </commentList>
</comments>
</file>

<file path=xl/comments3.xml><?xml version="1.0" encoding="utf-8"?>
<comments xmlns="http://schemas.openxmlformats.org/spreadsheetml/2006/main">
  <authors>
    <author>gmarenzi</author>
  </authors>
  <commentList>
    <comment ref="J1" authorId="0" shapeId="0">
      <text>
        <r>
          <rPr>
            <b/>
            <sz val="8"/>
            <color indexed="81"/>
            <rFont val="Tahoma"/>
            <family val="2"/>
          </rPr>
          <t>gmarenzi:</t>
        </r>
        <r>
          <rPr>
            <sz val="8"/>
            <color indexed="81"/>
            <rFont val="Tahoma"/>
            <family val="2"/>
          </rPr>
          <t xml:space="preserve">
o =no-AKI
1= AKI1
2= AKI 2
3 =AKI 3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gmarenzi:</t>
        </r>
        <r>
          <rPr>
            <sz val="8"/>
            <color indexed="81"/>
            <rFont val="Tahoma"/>
            <family val="2"/>
          </rPr>
          <t xml:space="preserve">
o =no-AKI
1= AKI1
2= AKI 2
3 =AKI 3
</t>
        </r>
      </text>
    </comment>
    <comment ref="J32" authorId="0" shapeId="0">
      <text>
        <r>
          <rPr>
            <b/>
            <sz val="8"/>
            <color indexed="81"/>
            <rFont val="Tahoma"/>
            <family val="2"/>
          </rPr>
          <t>gmarenzi:</t>
        </r>
        <r>
          <rPr>
            <sz val="8"/>
            <color indexed="81"/>
            <rFont val="Tahoma"/>
            <family val="2"/>
          </rPr>
          <t xml:space="preserve">
o =no-AKI
1= AKI1
2= AKI 2
3 =AKI 3
</t>
        </r>
      </text>
    </comment>
  </commentList>
</comments>
</file>

<file path=xl/sharedStrings.xml><?xml version="1.0" encoding="utf-8"?>
<sst xmlns="http://schemas.openxmlformats.org/spreadsheetml/2006/main" count="1039" uniqueCount="448">
  <si>
    <t>Nome</t>
  </si>
  <si>
    <t>età</t>
  </si>
  <si>
    <t>sesso</t>
  </si>
  <si>
    <t>DATA</t>
  </si>
  <si>
    <t>PESO</t>
  </si>
  <si>
    <t>EUROSCORE</t>
  </si>
  <si>
    <t>CR PRE</t>
  </si>
  <si>
    <t>CR MAX</t>
  </si>
  <si>
    <t>AKI</t>
  </si>
  <si>
    <t>sNGAL base</t>
  </si>
  <si>
    <t>sNGALpost</t>
  </si>
  <si>
    <t>GUIDI ORNELLA</t>
  </si>
  <si>
    <t>SENNA PIETRO LUIGI</t>
  </si>
  <si>
    <t>RUINI LOREDANA</t>
  </si>
  <si>
    <t>REBAGLIATI ROSANNA</t>
  </si>
  <si>
    <t>TENCONI ANTONIO</t>
  </si>
  <si>
    <t>FINESSI ANTONIO</t>
  </si>
  <si>
    <t>UGOLINI SILVANO</t>
  </si>
  <si>
    <t>QUADRINI ANGELO</t>
  </si>
  <si>
    <t>CASTIGLIONI PAOLO</t>
  </si>
  <si>
    <t>ANTEZZA LEONARDO</t>
  </si>
  <si>
    <t>BORRELLI  IDA</t>
  </si>
  <si>
    <t>RIVA ANGELA</t>
  </si>
  <si>
    <t>QUARONE ERALDO</t>
  </si>
  <si>
    <t>DE BERNARDO RENZO ENRICO</t>
  </si>
  <si>
    <t>CASSUTO FABRIZIO</t>
  </si>
  <si>
    <t>VERGANI WALTER</t>
  </si>
  <si>
    <t>LAVAZZA ANDREINA</t>
  </si>
  <si>
    <t>1,3</t>
  </si>
  <si>
    <t>PROSCIA GIACOMINA</t>
  </si>
  <si>
    <t>DE FAZIO TERESA</t>
  </si>
  <si>
    <t>DELL'OSPITALE DETTO COLOMBO A.</t>
  </si>
  <si>
    <t>GIONFRIDDO VINCENZINO</t>
  </si>
  <si>
    <t>VIGHI ANGELINO</t>
  </si>
  <si>
    <t>BRATTI ADRIANO</t>
  </si>
  <si>
    <t>DEMURU VANDA</t>
  </si>
  <si>
    <t>0,77</t>
  </si>
  <si>
    <t>SCIANDRU DOMENICO</t>
  </si>
  <si>
    <t>DEVANI MARGHERITA</t>
  </si>
  <si>
    <t>2.81</t>
  </si>
  <si>
    <t>2.13</t>
  </si>
  <si>
    <t>1.49</t>
  </si>
  <si>
    <t>3.5</t>
  </si>
  <si>
    <t>3.68</t>
  </si>
  <si>
    <t>3.47</t>
  </si>
  <si>
    <t>0.86</t>
  </si>
  <si>
    <t>0.72</t>
  </si>
  <si>
    <t>1.48</t>
  </si>
  <si>
    <t>1.19</t>
  </si>
  <si>
    <t>PINOLI ANITA</t>
  </si>
  <si>
    <t>1.24</t>
  </si>
  <si>
    <t>PODDA GIUSEPPE</t>
  </si>
  <si>
    <t>6.56</t>
  </si>
  <si>
    <t>1.42</t>
  </si>
  <si>
    <t>DE SIMONE GIORGIO</t>
  </si>
  <si>
    <t>4.78</t>
  </si>
  <si>
    <t>1.01</t>
  </si>
  <si>
    <t>1.7</t>
  </si>
  <si>
    <t>1.0</t>
  </si>
  <si>
    <t>MISERICORDIA ALBERTO</t>
  </si>
  <si>
    <t>2.7</t>
  </si>
  <si>
    <t>1.81</t>
  </si>
  <si>
    <t>MUSSINI FRANCESCO MARIA</t>
  </si>
  <si>
    <t>6.74</t>
  </si>
  <si>
    <t>MANTEGAZZA DARIO</t>
  </si>
  <si>
    <t>3.3</t>
  </si>
  <si>
    <t>CASIRAGHI IRENE</t>
  </si>
  <si>
    <t>0.99</t>
  </si>
  <si>
    <t>1.93</t>
  </si>
  <si>
    <t>TREZZI PIERLUIGI</t>
  </si>
  <si>
    <t>2.2</t>
  </si>
  <si>
    <t>MARTINO ANTONIO</t>
  </si>
  <si>
    <t>2.53</t>
  </si>
  <si>
    <t>SIGNORINI ELENA</t>
  </si>
  <si>
    <t>2.52</t>
  </si>
  <si>
    <t>SQUAIELLA SILVANA</t>
  </si>
  <si>
    <t>1.82</t>
  </si>
  <si>
    <t>PERICOLI MARINA</t>
  </si>
  <si>
    <t>1.5</t>
  </si>
  <si>
    <t>CAMPANI CARLO</t>
  </si>
  <si>
    <t>RUBINO ANGELA</t>
  </si>
  <si>
    <t>4.2</t>
  </si>
  <si>
    <t>0.6</t>
  </si>
  <si>
    <t>GUISO GIOVANNI</t>
  </si>
  <si>
    <t>4.74</t>
  </si>
  <si>
    <t>1.99</t>
  </si>
  <si>
    <t>3.71</t>
  </si>
  <si>
    <t>FERRI DONATO</t>
  </si>
  <si>
    <t>5.35</t>
  </si>
  <si>
    <t>1.32</t>
  </si>
  <si>
    <t>DE GIUSEPPE MARIA</t>
  </si>
  <si>
    <t>1.11</t>
  </si>
  <si>
    <t>BOTTI LUIGI</t>
  </si>
  <si>
    <t>5.13</t>
  </si>
  <si>
    <t>4.14</t>
  </si>
  <si>
    <t>1.10</t>
  </si>
  <si>
    <t>1.71</t>
  </si>
  <si>
    <t xml:space="preserve">SOLA GIOVANNA </t>
  </si>
  <si>
    <t>CASATI FRANCO</t>
  </si>
  <si>
    <t>4.96</t>
  </si>
  <si>
    <t>FAPPANI BENITO</t>
  </si>
  <si>
    <t>1.2</t>
  </si>
  <si>
    <t>1.3</t>
  </si>
  <si>
    <t>DE GREGORI DANTE  ALFIERI</t>
  </si>
  <si>
    <t>SILIOTTO ROBERTA</t>
  </si>
  <si>
    <t>11.06</t>
  </si>
  <si>
    <t>MONATERI CARLO</t>
  </si>
  <si>
    <t>2.1</t>
  </si>
  <si>
    <t>2.28</t>
  </si>
  <si>
    <t>PODDIGHE GIOVANNI</t>
  </si>
  <si>
    <t>1.92</t>
  </si>
  <si>
    <t>BOATTI GIUSEPPE</t>
  </si>
  <si>
    <t>2.38</t>
  </si>
  <si>
    <t>MANUZZATO ARNALDO</t>
  </si>
  <si>
    <t>2.91</t>
  </si>
  <si>
    <t>PACE RENZO</t>
  </si>
  <si>
    <t>1.29</t>
  </si>
  <si>
    <t>BURRAFATO GIUSEPPE</t>
  </si>
  <si>
    <t>9.5</t>
  </si>
  <si>
    <t>2.83</t>
  </si>
  <si>
    <t>2.4</t>
  </si>
  <si>
    <t>FANTONE JULIO SECONDINO</t>
  </si>
  <si>
    <t>GALBUSERA ANNA</t>
  </si>
  <si>
    <t>4.51</t>
  </si>
  <si>
    <t>NO</t>
  </si>
  <si>
    <t>COTALI RINA</t>
  </si>
  <si>
    <t>5.57</t>
  </si>
  <si>
    <t>0.77</t>
  </si>
  <si>
    <t>FEZZARDI ADA</t>
  </si>
  <si>
    <t>MARCHESINI ROSOLINO</t>
  </si>
  <si>
    <t>1.88</t>
  </si>
  <si>
    <t>ESPA GABRIELE</t>
  </si>
  <si>
    <t>1.44</t>
  </si>
  <si>
    <t>3.59</t>
  </si>
  <si>
    <t>2.26</t>
  </si>
  <si>
    <t>RIGONI MARIO</t>
  </si>
  <si>
    <t>3.35</t>
  </si>
  <si>
    <t>1.58</t>
  </si>
  <si>
    <t>ALBERI ROBERTA</t>
  </si>
  <si>
    <t>RUGGINENTI CELESTINA</t>
  </si>
  <si>
    <t>PORCU FRANCESCO</t>
  </si>
  <si>
    <t>5.83</t>
  </si>
  <si>
    <t>LAZZARINI LUCIANO</t>
  </si>
  <si>
    <t>2.16</t>
  </si>
  <si>
    <t>5.09</t>
  </si>
  <si>
    <t>VIGANO' ANTONIO GIUSEPPE</t>
  </si>
  <si>
    <t>ARRIGONI GIOVANNI</t>
  </si>
  <si>
    <t>ROSSI RENZO</t>
  </si>
  <si>
    <t>62.1</t>
  </si>
  <si>
    <t>17.9</t>
  </si>
  <si>
    <t>22.3</t>
  </si>
  <si>
    <t>2.9</t>
  </si>
  <si>
    <t>53.1</t>
  </si>
  <si>
    <t>71.2</t>
  </si>
  <si>
    <t>9.9</t>
  </si>
  <si>
    <t>14.2</t>
  </si>
  <si>
    <t>188.5</t>
  </si>
  <si>
    <t>23.2</t>
  </si>
  <si>
    <t>29.1</t>
  </si>
  <si>
    <t>36.5</t>
  </si>
  <si>
    <t>17.6</t>
  </si>
  <si>
    <t>37.6</t>
  </si>
  <si>
    <t>7.5</t>
  </si>
  <si>
    <t>19.2</t>
  </si>
  <si>
    <t>19.9</t>
  </si>
  <si>
    <t>5.4</t>
  </si>
  <si>
    <t>264.7</t>
  </si>
  <si>
    <t>61.9</t>
  </si>
  <si>
    <t>122.7</t>
  </si>
  <si>
    <t>9.7</t>
  </si>
  <si>
    <t>2.8</t>
  </si>
  <si>
    <t>79.2</t>
  </si>
  <si>
    <t>3.8</t>
  </si>
  <si>
    <t>42.7</t>
  </si>
  <si>
    <t>3.1</t>
  </si>
  <si>
    <t>18.8</t>
  </si>
  <si>
    <t>250.9</t>
  </si>
  <si>
    <t>11.4</t>
  </si>
  <si>
    <t>5.3</t>
  </si>
  <si>
    <t>6.8</t>
  </si>
  <si>
    <t>13.4</t>
  </si>
  <si>
    <t>4.7</t>
  </si>
  <si>
    <t>70.2</t>
  </si>
  <si>
    <t>5.9</t>
  </si>
  <si>
    <t>7.4</t>
  </si>
  <si>
    <t>0.1</t>
  </si>
  <si>
    <t>21.2</t>
  </si>
  <si>
    <t>30.7</t>
  </si>
  <si>
    <t>7.9</t>
  </si>
  <si>
    <t>8.7</t>
  </si>
  <si>
    <t>72.7</t>
  </si>
  <si>
    <t>18.3</t>
  </si>
  <si>
    <t>129.3</t>
  </si>
  <si>
    <t>7.7</t>
  </si>
  <si>
    <t>246.2</t>
  </si>
  <si>
    <t>23.5</t>
  </si>
  <si>
    <t>28.1</t>
  </si>
  <si>
    <t>2.48</t>
  </si>
  <si>
    <t>1.46</t>
  </si>
  <si>
    <t>1.62</t>
  </si>
  <si>
    <t>1.69</t>
  </si>
  <si>
    <t>0.68</t>
  </si>
  <si>
    <t>1.36</t>
  </si>
  <si>
    <t>3.7</t>
  </si>
  <si>
    <t>sCr 12 h post-intervento</t>
  </si>
  <si>
    <t>incremento pNGAL</t>
  </si>
  <si>
    <t>pNGAL pre</t>
  </si>
  <si>
    <t>pNGAL post</t>
  </si>
  <si>
    <t>incremento ng/mL</t>
  </si>
  <si>
    <t>mediana</t>
  </si>
  <si>
    <t>75° percentile</t>
  </si>
  <si>
    <t>curtosi</t>
  </si>
  <si>
    <t>uNGAL pre</t>
  </si>
  <si>
    <t>uNGALpost</t>
  </si>
  <si>
    <t>Curtosi</t>
  </si>
  <si>
    <t>Asimmetria</t>
  </si>
  <si>
    <t>CKD= 14</t>
  </si>
  <si>
    <t>fattori_di_rischio_preop</t>
  </si>
  <si>
    <t>IPERTEN</t>
  </si>
  <si>
    <t>DIABETE</t>
  </si>
  <si>
    <t>FE</t>
  </si>
  <si>
    <t>eGFR</t>
  </si>
  <si>
    <t>INTERV</t>
  </si>
  <si>
    <t>REDO</t>
  </si>
  <si>
    <t>CEC__min_</t>
  </si>
  <si>
    <t>IOT_h_</t>
  </si>
  <si>
    <t>TRASFUSIONI</t>
  </si>
  <si>
    <t>NGALpre_Ur</t>
  </si>
  <si>
    <t>NGALpost_Ur</t>
  </si>
  <si>
    <t>Creatinuria_pre</t>
  </si>
  <si>
    <t>Creatinuria_post</t>
  </si>
  <si>
    <t>REDO+COMBINATO</t>
  </si>
  <si>
    <t>BV+BP</t>
  </si>
  <si>
    <t>221</t>
  </si>
  <si>
    <t>7.8</t>
  </si>
  <si>
    <t>combin + redo</t>
  </si>
  <si>
    <t>MTP</t>
  </si>
  <si>
    <t>Età+CLEARANCE</t>
  </si>
  <si>
    <t>CABG</t>
  </si>
  <si>
    <t>106</t>
  </si>
  <si>
    <t>5.5</t>
  </si>
  <si>
    <t>TAVI</t>
  </si>
  <si>
    <t>COMBINATO+FE</t>
  </si>
  <si>
    <t>AVR+PLASTICA TRIC</t>
  </si>
  <si>
    <t>64</t>
  </si>
  <si>
    <t>16.7</t>
  </si>
  <si>
    <t>BP</t>
  </si>
  <si>
    <t>BV</t>
  </si>
  <si>
    <t>combinato + clearance</t>
  </si>
  <si>
    <t>100</t>
  </si>
  <si>
    <t>37.5</t>
  </si>
  <si>
    <t>COMBINATO+ETà</t>
  </si>
  <si>
    <t>MIXOMA+BP</t>
  </si>
  <si>
    <t>103</t>
  </si>
  <si>
    <t>10.1</t>
  </si>
  <si>
    <t>Età+CLEARANCE+FE</t>
  </si>
  <si>
    <t>13.0</t>
  </si>
  <si>
    <t>7.6</t>
  </si>
  <si>
    <t>79</t>
  </si>
  <si>
    <t>28.2</t>
  </si>
  <si>
    <t>BP+AR</t>
  </si>
  <si>
    <t>combin.+redo</t>
  </si>
  <si>
    <t>AVR+CABG+TEAICA</t>
  </si>
  <si>
    <t>redo+FE</t>
  </si>
  <si>
    <t>AR</t>
  </si>
  <si>
    <t>CLEARANCE+età</t>
  </si>
  <si>
    <t>AVR</t>
  </si>
  <si>
    <t>Età+REDO</t>
  </si>
  <si>
    <t>88</t>
  </si>
  <si>
    <t>6</t>
  </si>
  <si>
    <t>no cec-pericard.</t>
  </si>
  <si>
    <t>eta'+clearance +combinato</t>
  </si>
  <si>
    <t>AVR+VR</t>
  </si>
  <si>
    <t>COMBINATO+CLEARANCE</t>
  </si>
  <si>
    <t>AVR+CABG</t>
  </si>
  <si>
    <t>18</t>
  </si>
  <si>
    <t>3</t>
  </si>
  <si>
    <t>103.0</t>
  </si>
  <si>
    <t>20.3</t>
  </si>
  <si>
    <t>COMBINATO+ETA'</t>
  </si>
  <si>
    <t>eta'+clearance</t>
  </si>
  <si>
    <t>età + CLEARANCE</t>
  </si>
  <si>
    <t>MITRALCLIP</t>
  </si>
  <si>
    <t>247</t>
  </si>
  <si>
    <t>26</t>
  </si>
  <si>
    <t>48</t>
  </si>
  <si>
    <t>12.4</t>
  </si>
  <si>
    <t>Età+COMBINATO</t>
  </si>
  <si>
    <t>età + FE</t>
  </si>
  <si>
    <t>mitraclip</t>
  </si>
  <si>
    <t>OPCAB</t>
  </si>
  <si>
    <t>AVR+PLASTICA VENTRICOLARE</t>
  </si>
  <si>
    <t>180</t>
  </si>
  <si>
    <t>17.5</t>
  </si>
  <si>
    <t>92</t>
  </si>
  <si>
    <t>15.4</t>
  </si>
  <si>
    <t>combinato+bassa FE</t>
  </si>
  <si>
    <t>CAD+AVR</t>
  </si>
  <si>
    <t>108</t>
  </si>
  <si>
    <t>8.4</t>
  </si>
  <si>
    <t>eta'+clearance+combinato</t>
  </si>
  <si>
    <t>eta'-comb.</t>
  </si>
  <si>
    <t>Ao asc.+plast. VAO</t>
  </si>
  <si>
    <t>33.0</t>
  </si>
  <si>
    <t>9.8</t>
  </si>
  <si>
    <t>CABG+AVR</t>
  </si>
  <si>
    <t>Età+ CLEARANCE</t>
  </si>
  <si>
    <t>età+Clearance</t>
  </si>
  <si>
    <t>Pericardiectomia</t>
  </si>
  <si>
    <t>42</t>
  </si>
  <si>
    <t>6.4</t>
  </si>
  <si>
    <t>BP+MTP</t>
  </si>
  <si>
    <t>AVR+PLASTICA TRIC+FA</t>
  </si>
  <si>
    <t>52</t>
  </si>
  <si>
    <t>10</t>
  </si>
  <si>
    <t>FE+ETà</t>
  </si>
  <si>
    <t>130</t>
  </si>
  <si>
    <t>80.1</t>
  </si>
  <si>
    <t>Età CLEARANCE</t>
  </si>
  <si>
    <t>64.0</t>
  </si>
  <si>
    <t>11.5</t>
  </si>
  <si>
    <t>90</t>
  </si>
  <si>
    <t>17.2</t>
  </si>
  <si>
    <t>MT</t>
  </si>
  <si>
    <t>CABG+MTP</t>
  </si>
  <si>
    <t>164</t>
  </si>
  <si>
    <t>23</t>
  </si>
  <si>
    <t>12.0</t>
  </si>
  <si>
    <t>3.2</t>
  </si>
  <si>
    <t>comb+clearance+età</t>
  </si>
  <si>
    <t>113</t>
  </si>
  <si>
    <t>6.9</t>
  </si>
  <si>
    <t>avr+Ao Asc+CABG</t>
  </si>
  <si>
    <t>142</t>
  </si>
  <si>
    <t>43.2</t>
  </si>
  <si>
    <t>Combinato+bassa FE ETA</t>
  </si>
  <si>
    <t>BP ANEUR VS MTP</t>
  </si>
  <si>
    <t>eta'-clearance</t>
  </si>
  <si>
    <t>8.3</t>
  </si>
  <si>
    <t>SVAO+CAD</t>
  </si>
  <si>
    <t>svao+cad+GV</t>
  </si>
  <si>
    <t>34</t>
  </si>
  <si>
    <t>22.2</t>
  </si>
  <si>
    <t>99</t>
  </si>
  <si>
    <t>5.2</t>
  </si>
  <si>
    <t>comb.-eta'</t>
  </si>
  <si>
    <t>MTP+BP</t>
  </si>
  <si>
    <t>comb - età</t>
  </si>
  <si>
    <t>MTP,AVR rep</t>
  </si>
  <si>
    <t>Età+CLEARANCE+COMB</t>
  </si>
  <si>
    <t>AR+BP</t>
  </si>
  <si>
    <t>127</t>
  </si>
  <si>
    <t>16.2</t>
  </si>
  <si>
    <t>AVR REDO</t>
  </si>
  <si>
    <t>143</t>
  </si>
  <si>
    <t>49.9</t>
  </si>
  <si>
    <t>MVR</t>
  </si>
  <si>
    <t>52.0</t>
  </si>
  <si>
    <t>6.7</t>
  </si>
  <si>
    <t>COMBINATO+Età</t>
  </si>
  <si>
    <t>FE,eta'</t>
  </si>
  <si>
    <t>sostituz. VM</t>
  </si>
  <si>
    <t>ETA'+CLEARANCE</t>
  </si>
  <si>
    <t>12</t>
  </si>
  <si>
    <t>31.1</t>
  </si>
  <si>
    <t>CAD+TEA ICA</t>
  </si>
  <si>
    <t>AKI0</t>
  </si>
  <si>
    <t>AKI1</t>
  </si>
  <si>
    <t>AKI2</t>
  </si>
  <si>
    <t>AKI3</t>
  </si>
  <si>
    <t>AKI0 pre</t>
  </si>
  <si>
    <t>AKI0post</t>
  </si>
  <si>
    <t>AKI1pre</t>
  </si>
  <si>
    <t>AKI1post</t>
  </si>
  <si>
    <t>AKI2pre</t>
  </si>
  <si>
    <t>AKI2post</t>
  </si>
  <si>
    <t>AKI3pre</t>
  </si>
  <si>
    <t>AKI3post</t>
  </si>
  <si>
    <t>media</t>
  </si>
  <si>
    <t>sd</t>
  </si>
  <si>
    <t>AKI e NGAL: media, mediana e t student</t>
  </si>
  <si>
    <t>Ratio pre post: media e sd</t>
  </si>
  <si>
    <t>Patient Characteristics</t>
  </si>
  <si>
    <t>p Value</t>
  </si>
  <si>
    <t>All
n=69</t>
  </si>
  <si>
    <t>No AKI
n=45</t>
  </si>
  <si>
    <t>AKI
n=24</t>
  </si>
  <si>
    <t>Age (years)</t>
  </si>
  <si>
    <r>
      <t>79 (</t>
    </r>
    <r>
      <rPr>
        <sz val="11"/>
        <color theme="1"/>
        <rFont val="Calibri"/>
        <family val="2"/>
      </rPr>
      <t>±4</t>
    </r>
    <r>
      <rPr>
        <sz val="11"/>
        <color theme="1"/>
        <rFont val="Calibri"/>
        <family val="2"/>
        <scheme val="minor"/>
      </rPr>
      <t>)</t>
    </r>
  </si>
  <si>
    <r>
      <t>76 (</t>
    </r>
    <r>
      <rPr>
        <sz val="11"/>
        <color theme="1"/>
        <rFont val="Calibri"/>
        <family val="2"/>
      </rPr>
      <t>±3</t>
    </r>
    <r>
      <rPr>
        <sz val="11"/>
        <color theme="1"/>
        <rFont val="Calibri"/>
        <family val="2"/>
        <scheme val="minor"/>
      </rPr>
      <t>)</t>
    </r>
  </si>
  <si>
    <t>Male sex (%)</t>
  </si>
  <si>
    <t>44 (64%)</t>
  </si>
  <si>
    <t>29 (64)</t>
  </si>
  <si>
    <t>15 (62)</t>
  </si>
  <si>
    <t>Diabetes (%)</t>
  </si>
  <si>
    <t>LVEF</t>
  </si>
  <si>
    <t>Mean preoperative eGFR</t>
  </si>
  <si>
    <t>Preoperative</t>
  </si>
  <si>
    <t>Perioperative data</t>
  </si>
  <si>
    <t>Euroscore</t>
  </si>
  <si>
    <t>History of hypertension (%)</t>
  </si>
  <si>
    <t>CPB duration (minutes)</t>
  </si>
  <si>
    <t>30 (66)</t>
  </si>
  <si>
    <t>19 (79)</t>
  </si>
  <si>
    <t>8 (18)</t>
  </si>
  <si>
    <t>5 (21)</t>
  </si>
  <si>
    <r>
      <t xml:space="preserve">0.52 </t>
    </r>
    <r>
      <rPr>
        <sz val="11"/>
        <color theme="1"/>
        <rFont val="Calibri"/>
        <family val="2"/>
      </rPr>
      <t>± 0.12</t>
    </r>
  </si>
  <si>
    <r>
      <t xml:space="preserve">0.57 </t>
    </r>
    <r>
      <rPr>
        <sz val="11"/>
        <color theme="1"/>
        <rFont val="Calibri"/>
        <family val="2"/>
      </rPr>
      <t>± 0.14</t>
    </r>
  </si>
  <si>
    <r>
      <t xml:space="preserve">50 </t>
    </r>
    <r>
      <rPr>
        <sz val="11"/>
        <color theme="1"/>
        <rFont val="Calibri"/>
        <family val="2"/>
      </rPr>
      <t>± 22</t>
    </r>
  </si>
  <si>
    <r>
      <t xml:space="preserve">64 </t>
    </r>
    <r>
      <rPr>
        <sz val="11"/>
        <color theme="1"/>
        <rFont val="Calibri"/>
        <family val="2"/>
      </rPr>
      <t>± 27</t>
    </r>
  </si>
  <si>
    <r>
      <t xml:space="preserve">6.21 </t>
    </r>
    <r>
      <rPr>
        <sz val="11"/>
        <color theme="1"/>
        <rFont val="Calibri"/>
        <family val="2"/>
      </rPr>
      <t>± 4.33</t>
    </r>
  </si>
  <si>
    <r>
      <t xml:space="preserve">4.95 </t>
    </r>
    <r>
      <rPr>
        <sz val="11"/>
        <color theme="1"/>
        <rFont val="Calibri"/>
        <family val="2"/>
      </rPr>
      <t>± 3.01</t>
    </r>
  </si>
  <si>
    <t>N. of patients transfused (%)</t>
  </si>
  <si>
    <t>14 (31)</t>
  </si>
  <si>
    <t>13 (54)</t>
  </si>
  <si>
    <r>
      <t xml:space="preserve">122 </t>
    </r>
    <r>
      <rPr>
        <sz val="11"/>
        <color theme="1"/>
        <rFont val="Calibri"/>
        <family val="2"/>
      </rPr>
      <t>± 47</t>
    </r>
  </si>
  <si>
    <r>
      <t xml:space="preserve">148 </t>
    </r>
    <r>
      <rPr>
        <sz val="11"/>
        <color theme="1"/>
        <rFont val="Calibri"/>
        <family val="2"/>
      </rPr>
      <t>± 44</t>
    </r>
  </si>
  <si>
    <t>mancano dei pz</t>
  </si>
  <si>
    <t>mancano per pz</t>
  </si>
  <si>
    <t>13 (19)</t>
  </si>
  <si>
    <t>49 (71)</t>
  </si>
  <si>
    <t>27 (39)</t>
  </si>
  <si>
    <t>m</t>
  </si>
  <si>
    <r>
      <t xml:space="preserve">5.74 </t>
    </r>
    <r>
      <rPr>
        <sz val="11"/>
        <color theme="1"/>
        <rFont val="Calibri"/>
        <family val="2"/>
      </rPr>
      <t>± 3.88</t>
    </r>
  </si>
  <si>
    <r>
      <t xml:space="preserve">55 </t>
    </r>
    <r>
      <rPr>
        <sz val="11"/>
        <color theme="1"/>
        <rFont val="Calibri"/>
        <family val="2"/>
      </rPr>
      <t>± 25</t>
    </r>
  </si>
  <si>
    <r>
      <t xml:space="preserve">132 </t>
    </r>
    <r>
      <rPr>
        <sz val="11"/>
        <color theme="1"/>
        <rFont val="Calibri"/>
        <family val="2"/>
      </rPr>
      <t>± 47</t>
    </r>
  </si>
  <si>
    <r>
      <t xml:space="preserve">0.54 </t>
    </r>
    <r>
      <rPr>
        <sz val="11"/>
        <color theme="1"/>
        <rFont val="Calibri"/>
        <family val="2"/>
      </rPr>
      <t>± 0.13</t>
    </r>
  </si>
  <si>
    <t>Cre Delta 12h-bas</t>
  </si>
  <si>
    <t>Delta cre 12h pre</t>
  </si>
  <si>
    <t>Time to extubation (hours)</t>
  </si>
  <si>
    <t>45 (65)</t>
  </si>
  <si>
    <t>33 (73)</t>
  </si>
  <si>
    <t>12 (50)</t>
  </si>
  <si>
    <t>eGFR &lt;60 ml/min (%)</t>
  </si>
  <si>
    <t>10 (15)</t>
  </si>
  <si>
    <t>7 (2)</t>
  </si>
  <si>
    <t>3 (12)</t>
  </si>
  <si>
    <t>Redo (%)</t>
  </si>
  <si>
    <t>come calcolate?</t>
  </si>
  <si>
    <r>
      <t>76 (</t>
    </r>
    <r>
      <rPr>
        <sz val="11"/>
        <color theme="1"/>
        <rFont val="Calibri"/>
        <family val="2"/>
      </rPr>
      <t>±7</t>
    </r>
    <r>
      <rPr>
        <sz val="11"/>
        <color theme="1"/>
        <rFont val="Calibri"/>
        <family val="2"/>
        <scheme val="minor"/>
      </rPr>
      <t>)</t>
    </r>
  </si>
  <si>
    <r>
      <t>77 (</t>
    </r>
    <r>
      <rPr>
        <sz val="11"/>
        <color theme="1"/>
        <rFont val="Calibri"/>
        <family val="2"/>
      </rPr>
      <t>±7</t>
    </r>
    <r>
      <rPr>
        <sz val="11"/>
        <color theme="1"/>
        <rFont val="Calibri"/>
        <family val="2"/>
        <scheme val="minor"/>
      </rPr>
      <t>)</t>
    </r>
  </si>
  <si>
    <r>
      <t>74 (</t>
    </r>
    <r>
      <rPr>
        <sz val="11"/>
        <color theme="1"/>
        <rFont val="Calibri"/>
        <family val="2"/>
      </rPr>
      <t>±6</t>
    </r>
    <r>
      <rPr>
        <sz val="11"/>
        <color theme="1"/>
        <rFont val="Calibri"/>
        <family val="2"/>
        <scheme val="minor"/>
      </rPr>
      <t>)</t>
    </r>
  </si>
  <si>
    <t>calcolate com m e sd</t>
  </si>
  <si>
    <t>AKIpre</t>
  </si>
  <si>
    <t>AKIpost</t>
  </si>
  <si>
    <t xml:space="preserve"> </t>
  </si>
  <si>
    <t>ratio</t>
  </si>
  <si>
    <t>% of patients no CPB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</si>
</sst>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5" fontId="0" fillId="0" borderId="0" xfId="0" applyNumberFormat="1"/>
    <xf numFmtId="0" fontId="7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0" borderId="0" xfId="0" applyFill="1"/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0" fontId="2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0" fontId="0" fillId="0" borderId="0" xfId="0" applyAlignment="1">
      <alignment wrapText="1"/>
    </xf>
    <xf numFmtId="0" fontId="10" fillId="0" borderId="0" xfId="0" applyFont="1"/>
    <xf numFmtId="0" fontId="7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1" fontId="0" fillId="0" borderId="0" xfId="0" applyNumberFormat="1"/>
    <xf numFmtId="0" fontId="0" fillId="0" borderId="0" xfId="0" applyFill="1" applyBorder="1"/>
  </cellXfs>
  <cellStyles count="1">
    <cellStyle name="Normale" xfId="0" builtinId="0"/>
  </cellStyles>
  <dxfs count="24"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9"/>
  <sheetViews>
    <sheetView tabSelected="1" workbookViewId="0">
      <pane xSplit="4" ySplit="1" topLeftCell="E5" activePane="bottomRight" state="frozen"/>
      <selection pane="topRight" activeCell="E1" sqref="E1"/>
      <selection pane="bottomLeft" activeCell="A2" sqref="A2"/>
      <selection pane="bottomRight" activeCell="B3" sqref="B3"/>
    </sheetView>
  </sheetViews>
  <sheetFormatPr defaultRowHeight="15" x14ac:dyDescent="0.25"/>
  <cols>
    <col min="1" max="1" width="28.5703125" style="17" customWidth="1"/>
    <col min="2" max="2" width="7.7109375" style="9" customWidth="1"/>
    <col min="3" max="3" width="5" style="9" customWidth="1"/>
    <col min="4" max="4" width="14.28515625" style="9" customWidth="1"/>
    <col min="5" max="5" width="9.140625" style="17" customWidth="1"/>
    <col min="6" max="6" width="12.5703125" style="35" customWidth="1"/>
    <col min="7" max="8" width="11.85546875" style="7" customWidth="1"/>
    <col min="9" max="9" width="12.7109375" style="9" customWidth="1"/>
    <col min="10" max="10" width="9.140625" style="9"/>
    <col min="11" max="11" width="13.42578125" style="9" customWidth="1"/>
    <col min="12" max="12" width="12" style="9" customWidth="1"/>
    <col min="13" max="13" width="10.5703125" style="9" customWidth="1"/>
    <col min="14" max="14" width="25" style="17" bestFit="1" customWidth="1"/>
    <col min="15" max="18" width="9.140625" style="17"/>
    <col min="19" max="19" width="28.28515625" style="17" bestFit="1" customWidth="1"/>
    <col min="20" max="20" width="9.140625" style="17"/>
    <col min="21" max="21" width="10.7109375" style="9" customWidth="1"/>
    <col min="22" max="16384" width="9.140625" style="17"/>
  </cols>
  <sheetData>
    <row r="1" spans="1:32" s="5" customFormat="1" ht="22.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4" t="s">
        <v>6</v>
      </c>
      <c r="G1" s="8" t="s">
        <v>204</v>
      </c>
      <c r="H1" s="8"/>
      <c r="I1" s="6" t="s">
        <v>7</v>
      </c>
      <c r="J1" s="2" t="s">
        <v>8</v>
      </c>
      <c r="K1" s="1" t="s">
        <v>9</v>
      </c>
      <c r="L1" s="1" t="s">
        <v>10</v>
      </c>
      <c r="M1" s="12" t="s">
        <v>205</v>
      </c>
      <c r="N1" s="13" t="s">
        <v>217</v>
      </c>
      <c r="O1" s="13" t="s">
        <v>218</v>
      </c>
      <c r="P1" s="13" t="s">
        <v>219</v>
      </c>
      <c r="Q1" s="13" t="s">
        <v>220</v>
      </c>
      <c r="R1" s="13" t="s">
        <v>221</v>
      </c>
      <c r="S1" s="13" t="s">
        <v>222</v>
      </c>
      <c r="T1" s="13" t="s">
        <v>223</v>
      </c>
      <c r="U1" s="3" t="s">
        <v>5</v>
      </c>
      <c r="V1" s="13" t="s">
        <v>5</v>
      </c>
      <c r="W1" s="13" t="s">
        <v>224</v>
      </c>
      <c r="X1" s="13" t="s">
        <v>225</v>
      </c>
      <c r="Y1" s="13" t="s">
        <v>226</v>
      </c>
      <c r="Z1" s="13" t="s">
        <v>227</v>
      </c>
      <c r="AA1" s="13" t="s">
        <v>228</v>
      </c>
      <c r="AB1" s="13" t="s">
        <v>229</v>
      </c>
      <c r="AC1" s="13" t="s">
        <v>230</v>
      </c>
      <c r="AD1" s="13"/>
    </row>
    <row r="2" spans="1:32" x14ac:dyDescent="0.25">
      <c r="A2" s="15" t="s">
        <v>138</v>
      </c>
      <c r="B2" s="9">
        <v>62</v>
      </c>
      <c r="C2" s="9">
        <v>2</v>
      </c>
      <c r="D2" s="16">
        <v>42149</v>
      </c>
      <c r="E2" s="9">
        <v>84</v>
      </c>
      <c r="F2" s="9">
        <v>0.92</v>
      </c>
      <c r="G2" s="7">
        <v>1.1000000000000001</v>
      </c>
      <c r="H2" s="7">
        <f>(G2-F2)/F2</f>
        <v>0.19565217391304351</v>
      </c>
      <c r="I2" s="9" t="s">
        <v>95</v>
      </c>
      <c r="J2" s="9">
        <v>0</v>
      </c>
      <c r="K2" s="9">
        <v>87</v>
      </c>
      <c r="L2" s="9">
        <v>232</v>
      </c>
      <c r="M2" s="9">
        <f t="shared" ref="M2:M33" si="0">L2-K2</f>
        <v>145</v>
      </c>
      <c r="N2" s="14" t="s">
        <v>231</v>
      </c>
      <c r="O2" s="14">
        <v>0</v>
      </c>
      <c r="P2" s="14">
        <v>0</v>
      </c>
      <c r="Q2" s="14">
        <v>75</v>
      </c>
      <c r="R2" s="14">
        <v>99</v>
      </c>
      <c r="S2" s="14" t="s">
        <v>232</v>
      </c>
      <c r="T2" s="14">
        <v>1</v>
      </c>
      <c r="U2" s="9">
        <v>6.28</v>
      </c>
      <c r="V2" s="14">
        <v>6.28</v>
      </c>
      <c r="W2" s="14">
        <v>178</v>
      </c>
      <c r="X2" s="14">
        <v>3</v>
      </c>
      <c r="Y2" s="14">
        <v>1</v>
      </c>
      <c r="Z2" s="14">
        <v>18.3</v>
      </c>
      <c r="AA2" s="14">
        <v>129.30000000000001</v>
      </c>
      <c r="AB2" s="14" t="s">
        <v>233</v>
      </c>
      <c r="AC2" s="14" t="s">
        <v>234</v>
      </c>
      <c r="AD2" s="14"/>
    </row>
    <row r="3" spans="1:32" x14ac:dyDescent="0.25">
      <c r="A3" s="18" t="s">
        <v>20</v>
      </c>
      <c r="B3" s="19">
        <v>58</v>
      </c>
      <c r="C3" s="19">
        <v>1</v>
      </c>
      <c r="D3" s="20">
        <v>41710</v>
      </c>
      <c r="E3" s="21">
        <v>65</v>
      </c>
      <c r="F3" s="34">
        <v>0.97</v>
      </c>
      <c r="G3" s="22">
        <v>1.08</v>
      </c>
      <c r="H3" s="7">
        <f t="shared" ref="H3:H66" si="1">(G3-F3)/F3</f>
        <v>0.11340206185567021</v>
      </c>
      <c r="I3" s="21">
        <v>3.01</v>
      </c>
      <c r="J3" s="21">
        <v>0</v>
      </c>
      <c r="K3" s="21">
        <v>145</v>
      </c>
      <c r="L3" s="21">
        <v>372</v>
      </c>
      <c r="M3" s="9">
        <f t="shared" si="0"/>
        <v>227</v>
      </c>
      <c r="N3" s="14" t="s">
        <v>235</v>
      </c>
      <c r="O3" s="14">
        <v>1</v>
      </c>
      <c r="P3" s="14">
        <v>0</v>
      </c>
      <c r="Q3" s="14">
        <v>35</v>
      </c>
      <c r="R3" s="14">
        <v>76</v>
      </c>
      <c r="S3" s="14" t="s">
        <v>236</v>
      </c>
      <c r="T3" s="14">
        <v>1</v>
      </c>
      <c r="U3" s="23">
        <v>5.27</v>
      </c>
      <c r="V3" s="14">
        <v>5.27</v>
      </c>
      <c r="W3" s="14">
        <v>106</v>
      </c>
      <c r="X3" s="14">
        <v>3.5</v>
      </c>
      <c r="Y3" s="14">
        <v>0</v>
      </c>
      <c r="Z3" s="14">
        <v>8.5</v>
      </c>
      <c r="AA3" s="14">
        <v>520.29999999999995</v>
      </c>
      <c r="AB3" s="14"/>
      <c r="AC3" s="14"/>
      <c r="AD3" s="14"/>
    </row>
    <row r="4" spans="1:32" x14ac:dyDescent="0.25">
      <c r="A4" s="15" t="s">
        <v>146</v>
      </c>
      <c r="B4" s="9">
        <v>78</v>
      </c>
      <c r="C4" s="9">
        <v>1</v>
      </c>
      <c r="D4" s="16">
        <v>41943</v>
      </c>
      <c r="E4" s="9">
        <v>57</v>
      </c>
      <c r="F4" s="28">
        <v>0.97</v>
      </c>
      <c r="G4" s="7">
        <v>1.28</v>
      </c>
      <c r="H4" s="7">
        <f t="shared" si="1"/>
        <v>0.31958762886597947</v>
      </c>
      <c r="I4" s="9">
        <v>1.51</v>
      </c>
      <c r="J4" s="33">
        <v>1</v>
      </c>
      <c r="K4" s="9">
        <v>79</v>
      </c>
      <c r="L4" s="9">
        <v>152</v>
      </c>
      <c r="M4" s="9">
        <f t="shared" si="0"/>
        <v>73</v>
      </c>
      <c r="N4" s="14" t="s">
        <v>237</v>
      </c>
      <c r="O4" s="14">
        <v>1</v>
      </c>
      <c r="P4" s="14">
        <v>0</v>
      </c>
      <c r="Q4" s="14">
        <v>64</v>
      </c>
      <c r="R4" s="14">
        <v>50</v>
      </c>
      <c r="S4" s="14" t="s">
        <v>238</v>
      </c>
      <c r="T4" s="14">
        <v>0</v>
      </c>
      <c r="U4" s="9">
        <v>7.13</v>
      </c>
      <c r="V4" s="14">
        <v>7.13</v>
      </c>
      <c r="W4" s="14"/>
      <c r="X4" s="37"/>
      <c r="Y4" s="53">
        <v>0</v>
      </c>
      <c r="Z4" s="14">
        <v>79.2</v>
      </c>
      <c r="AA4" s="14">
        <v>3.8</v>
      </c>
      <c r="AB4" s="14" t="s">
        <v>239</v>
      </c>
      <c r="AC4" s="14" t="s">
        <v>240</v>
      </c>
      <c r="AD4" s="14"/>
    </row>
    <row r="5" spans="1:32" x14ac:dyDescent="0.25">
      <c r="A5" s="15" t="s">
        <v>111</v>
      </c>
      <c r="B5" s="9">
        <v>69</v>
      </c>
      <c r="C5" s="9">
        <v>1</v>
      </c>
      <c r="D5" s="16">
        <v>41947</v>
      </c>
      <c r="E5" s="9">
        <v>84</v>
      </c>
      <c r="F5" s="28">
        <v>0.63</v>
      </c>
      <c r="G5" s="7">
        <v>0.81</v>
      </c>
      <c r="H5" s="7">
        <f t="shared" si="1"/>
        <v>0.28571428571428581</v>
      </c>
      <c r="I5" s="9" t="s">
        <v>61</v>
      </c>
      <c r="J5" s="9">
        <v>2</v>
      </c>
      <c r="K5" s="9">
        <v>109</v>
      </c>
      <c r="L5" s="9">
        <v>149</v>
      </c>
      <c r="M5" s="9">
        <f t="shared" si="0"/>
        <v>40</v>
      </c>
      <c r="N5" s="14" t="s">
        <v>242</v>
      </c>
      <c r="O5" s="14">
        <v>1</v>
      </c>
      <c r="P5" s="14">
        <v>0</v>
      </c>
      <c r="Q5" s="14">
        <v>39</v>
      </c>
      <c r="R5" s="14">
        <v>131</v>
      </c>
      <c r="S5" s="14" t="s">
        <v>243</v>
      </c>
      <c r="T5" s="14">
        <v>0</v>
      </c>
      <c r="U5" s="9" t="s">
        <v>112</v>
      </c>
      <c r="V5" s="14"/>
      <c r="W5" s="14">
        <v>250</v>
      </c>
      <c r="X5" s="14">
        <v>4</v>
      </c>
      <c r="Y5" s="14">
        <v>1</v>
      </c>
      <c r="Z5" s="14">
        <v>18.8</v>
      </c>
      <c r="AA5" s="14">
        <v>186</v>
      </c>
      <c r="AB5" s="14" t="s">
        <v>244</v>
      </c>
      <c r="AC5" s="14" t="s">
        <v>245</v>
      </c>
      <c r="AD5" s="14"/>
    </row>
    <row r="6" spans="1:32" x14ac:dyDescent="0.25">
      <c r="A6" s="15" t="s">
        <v>21</v>
      </c>
      <c r="B6" s="24">
        <v>65</v>
      </c>
      <c r="C6" s="24">
        <v>2</v>
      </c>
      <c r="D6" s="16">
        <v>41711</v>
      </c>
      <c r="E6" s="9">
        <v>46</v>
      </c>
      <c r="F6" s="9">
        <v>1.48</v>
      </c>
      <c r="G6" s="7">
        <v>1.42</v>
      </c>
      <c r="H6" s="7">
        <f t="shared" si="1"/>
        <v>-4.0540540540540577E-2</v>
      </c>
      <c r="I6" s="9">
        <v>1.93</v>
      </c>
      <c r="J6" s="9">
        <v>0</v>
      </c>
      <c r="K6" s="21">
        <v>239</v>
      </c>
      <c r="L6" s="21">
        <v>184</v>
      </c>
      <c r="M6" s="9">
        <f t="shared" si="0"/>
        <v>-55</v>
      </c>
      <c r="N6" s="14" t="s">
        <v>248</v>
      </c>
      <c r="O6" s="14">
        <v>1</v>
      </c>
      <c r="P6" s="14">
        <v>0</v>
      </c>
      <c r="Q6" s="14">
        <v>62</v>
      </c>
      <c r="R6" s="14">
        <v>32</v>
      </c>
      <c r="S6" s="14" t="s">
        <v>247</v>
      </c>
      <c r="T6" s="14">
        <v>0</v>
      </c>
      <c r="U6" s="9" t="s">
        <v>43</v>
      </c>
      <c r="V6" s="14"/>
      <c r="W6" s="14">
        <v>150</v>
      </c>
      <c r="X6" s="14">
        <v>3.5</v>
      </c>
      <c r="Y6" s="14">
        <v>0</v>
      </c>
      <c r="Z6" s="14">
        <v>2.4</v>
      </c>
      <c r="AA6" s="14">
        <v>260.8</v>
      </c>
      <c r="AB6" s="14"/>
      <c r="AC6" s="14"/>
      <c r="AD6" s="14"/>
    </row>
    <row r="7" spans="1:32" x14ac:dyDescent="0.25">
      <c r="A7" s="15" t="s">
        <v>92</v>
      </c>
      <c r="B7" s="24">
        <v>80</v>
      </c>
      <c r="C7" s="24">
        <v>1</v>
      </c>
      <c r="D7" s="16">
        <v>41920</v>
      </c>
      <c r="E7" s="9">
        <v>72</v>
      </c>
      <c r="F7" s="28">
        <v>1.38</v>
      </c>
      <c r="G7" s="7">
        <v>1.47</v>
      </c>
      <c r="H7" s="7">
        <f t="shared" si="1"/>
        <v>6.5217391304347894E-2</v>
      </c>
      <c r="I7" s="9" t="s">
        <v>199</v>
      </c>
      <c r="J7" s="9">
        <v>0</v>
      </c>
      <c r="K7" s="9">
        <v>220</v>
      </c>
      <c r="L7" s="9">
        <v>362</v>
      </c>
      <c r="M7" s="9">
        <f t="shared" si="0"/>
        <v>142</v>
      </c>
      <c r="N7" s="14" t="s">
        <v>237</v>
      </c>
      <c r="O7" s="14">
        <v>1</v>
      </c>
      <c r="P7" s="14">
        <v>1</v>
      </c>
      <c r="Q7" s="14">
        <v>66</v>
      </c>
      <c r="R7" s="14">
        <v>44</v>
      </c>
      <c r="S7" s="14" t="s">
        <v>238</v>
      </c>
      <c r="T7" s="14">
        <v>0</v>
      </c>
      <c r="U7" s="9" t="s">
        <v>93</v>
      </c>
      <c r="V7" s="14"/>
      <c r="W7" s="14">
        <v>86</v>
      </c>
      <c r="X7" s="14">
        <v>4</v>
      </c>
      <c r="Y7" s="14">
        <v>0</v>
      </c>
      <c r="Z7" s="14">
        <v>36.5</v>
      </c>
      <c r="AA7" s="14">
        <v>17.600000000000001</v>
      </c>
      <c r="AB7" s="14" t="s">
        <v>249</v>
      </c>
      <c r="AC7" s="14" t="s">
        <v>250</v>
      </c>
      <c r="AD7" s="14"/>
    </row>
    <row r="8" spans="1:32" x14ac:dyDescent="0.25">
      <c r="A8" s="15" t="s">
        <v>34</v>
      </c>
      <c r="B8" s="24">
        <v>80</v>
      </c>
      <c r="C8" s="24">
        <v>1</v>
      </c>
      <c r="D8" s="16">
        <v>41813</v>
      </c>
      <c r="E8" s="9">
        <v>78</v>
      </c>
      <c r="F8" s="28">
        <v>1.4</v>
      </c>
      <c r="G8" s="22">
        <v>1.72</v>
      </c>
      <c r="H8" s="7">
        <f t="shared" si="1"/>
        <v>0.22857142857142862</v>
      </c>
      <c r="I8" s="9">
        <v>1.7</v>
      </c>
      <c r="J8" s="9">
        <v>0</v>
      </c>
      <c r="K8" s="9">
        <v>333</v>
      </c>
      <c r="L8" s="9">
        <v>266</v>
      </c>
      <c r="M8" s="9">
        <f t="shared" si="0"/>
        <v>-67</v>
      </c>
      <c r="N8" s="14" t="s">
        <v>237</v>
      </c>
      <c r="O8" s="14">
        <v>0</v>
      </c>
      <c r="P8" s="14">
        <v>1</v>
      </c>
      <c r="Q8" s="14">
        <v>62</v>
      </c>
      <c r="R8" s="14">
        <v>46</v>
      </c>
      <c r="S8" s="14" t="s">
        <v>238</v>
      </c>
      <c r="T8" s="14">
        <v>0</v>
      </c>
      <c r="U8" s="9" t="s">
        <v>39</v>
      </c>
      <c r="V8" s="14"/>
      <c r="W8" s="14">
        <v>78</v>
      </c>
      <c r="X8" s="14">
        <v>3</v>
      </c>
      <c r="Y8" s="14">
        <v>0</v>
      </c>
      <c r="Z8" s="14">
        <v>16.600000000000001</v>
      </c>
      <c r="AA8" s="14">
        <v>6.2</v>
      </c>
      <c r="AB8" s="14"/>
      <c r="AC8" s="14"/>
      <c r="AD8" s="14"/>
    </row>
    <row r="9" spans="1:32" x14ac:dyDescent="0.25">
      <c r="A9" s="15" t="s">
        <v>117</v>
      </c>
      <c r="B9" s="9">
        <v>81</v>
      </c>
      <c r="C9" s="9">
        <v>1</v>
      </c>
      <c r="D9" s="16">
        <v>41947</v>
      </c>
      <c r="E9" s="9">
        <v>100</v>
      </c>
      <c r="F9" s="28">
        <v>1.06</v>
      </c>
      <c r="G9" s="7">
        <v>1.47</v>
      </c>
      <c r="H9" s="7">
        <f t="shared" si="1"/>
        <v>0.38679245283018859</v>
      </c>
      <c r="I9" s="9" t="s">
        <v>119</v>
      </c>
      <c r="J9" s="9">
        <v>2</v>
      </c>
      <c r="K9" s="9">
        <v>204</v>
      </c>
      <c r="L9" s="9">
        <v>419</v>
      </c>
      <c r="M9" s="9">
        <f t="shared" si="0"/>
        <v>215</v>
      </c>
      <c r="N9" s="14" t="s">
        <v>251</v>
      </c>
      <c r="O9" s="14">
        <v>1</v>
      </c>
      <c r="P9" s="14">
        <v>0</v>
      </c>
      <c r="Q9" s="14">
        <v>62</v>
      </c>
      <c r="R9" s="14">
        <v>76</v>
      </c>
      <c r="S9" s="14" t="s">
        <v>252</v>
      </c>
      <c r="T9" s="14">
        <v>0</v>
      </c>
      <c r="U9" s="9" t="s">
        <v>120</v>
      </c>
      <c r="V9" s="14"/>
      <c r="W9" s="14">
        <v>163</v>
      </c>
      <c r="X9" s="14">
        <v>9.5</v>
      </c>
      <c r="Y9" s="14">
        <v>1</v>
      </c>
      <c r="Z9" s="14">
        <v>6.8</v>
      </c>
      <c r="AA9" s="14">
        <v>13.4</v>
      </c>
      <c r="AB9" s="14" t="s">
        <v>253</v>
      </c>
      <c r="AC9" s="14" t="s">
        <v>254</v>
      </c>
      <c r="AD9" s="14"/>
      <c r="AE9" s="25"/>
      <c r="AF9" s="25"/>
    </row>
    <row r="10" spans="1:32" x14ac:dyDescent="0.25">
      <c r="A10" s="15" t="s">
        <v>79</v>
      </c>
      <c r="B10" s="24">
        <v>83</v>
      </c>
      <c r="C10" s="24">
        <v>1</v>
      </c>
      <c r="D10" s="16">
        <v>41913</v>
      </c>
      <c r="E10" s="9">
        <v>70</v>
      </c>
      <c r="F10" s="28">
        <v>2.12</v>
      </c>
      <c r="G10" s="7">
        <v>1.46</v>
      </c>
      <c r="H10" s="7">
        <f t="shared" si="1"/>
        <v>-0.31132075471698117</v>
      </c>
      <c r="I10" s="9" t="s">
        <v>198</v>
      </c>
      <c r="J10" s="9">
        <v>0</v>
      </c>
      <c r="K10" s="9">
        <v>268</v>
      </c>
      <c r="L10" s="9">
        <v>106</v>
      </c>
      <c r="M10" s="9">
        <f t="shared" si="0"/>
        <v>-162</v>
      </c>
      <c r="N10" s="14" t="s">
        <v>255</v>
      </c>
      <c r="O10" s="14">
        <v>0</v>
      </c>
      <c r="P10" s="14">
        <v>0</v>
      </c>
      <c r="Q10" s="14">
        <v>32</v>
      </c>
      <c r="R10" s="14">
        <v>26</v>
      </c>
      <c r="S10" s="14" t="s">
        <v>241</v>
      </c>
      <c r="T10" s="14">
        <v>0</v>
      </c>
      <c r="V10" s="14"/>
      <c r="W10" s="14"/>
      <c r="X10" s="14">
        <v>1</v>
      </c>
      <c r="Y10" s="14">
        <v>0</v>
      </c>
      <c r="Z10" s="14">
        <v>53.1</v>
      </c>
      <c r="AA10" s="14">
        <v>71.2</v>
      </c>
      <c r="AB10" s="14" t="s">
        <v>256</v>
      </c>
      <c r="AC10" s="14" t="s">
        <v>257</v>
      </c>
      <c r="AD10" s="14"/>
    </row>
    <row r="11" spans="1:32" s="25" customFormat="1" ht="12.75" customHeight="1" x14ac:dyDescent="0.25">
      <c r="A11" s="15" t="s">
        <v>98</v>
      </c>
      <c r="B11" s="24">
        <v>83</v>
      </c>
      <c r="C11" s="24">
        <v>1</v>
      </c>
      <c r="D11" s="16">
        <v>41932</v>
      </c>
      <c r="E11" s="9">
        <v>55</v>
      </c>
      <c r="F11" s="28">
        <v>1.07</v>
      </c>
      <c r="G11" s="7">
        <v>1.2</v>
      </c>
      <c r="H11" s="7">
        <f t="shared" si="1"/>
        <v>0.12149532710280363</v>
      </c>
      <c r="I11" s="9" t="s">
        <v>116</v>
      </c>
      <c r="J11" s="9">
        <v>0</v>
      </c>
      <c r="K11" s="9">
        <v>94</v>
      </c>
      <c r="L11" s="9">
        <v>81</v>
      </c>
      <c r="M11" s="9">
        <f t="shared" si="0"/>
        <v>-13</v>
      </c>
      <c r="N11" s="14" t="s">
        <v>237</v>
      </c>
      <c r="O11" s="14">
        <v>0</v>
      </c>
      <c r="P11" s="14">
        <v>0</v>
      </c>
      <c r="Q11" s="14">
        <v>63</v>
      </c>
      <c r="R11" s="14">
        <v>38</v>
      </c>
      <c r="S11" s="14" t="s">
        <v>241</v>
      </c>
      <c r="T11" s="14">
        <v>0</v>
      </c>
      <c r="U11" s="9"/>
      <c r="V11" s="14"/>
      <c r="W11" s="14"/>
      <c r="X11" s="14">
        <v>3.5</v>
      </c>
      <c r="Y11" s="14">
        <v>0</v>
      </c>
      <c r="Z11" s="14">
        <v>19.899999999999999</v>
      </c>
      <c r="AA11" s="14">
        <v>5.4</v>
      </c>
      <c r="AB11" s="14" t="s">
        <v>258</v>
      </c>
      <c r="AC11" s="14" t="s">
        <v>259</v>
      </c>
      <c r="AD11" s="14"/>
      <c r="AE11" s="17"/>
      <c r="AF11" s="17"/>
    </row>
    <row r="12" spans="1:32" x14ac:dyDescent="0.25">
      <c r="A12" s="15" t="s">
        <v>66</v>
      </c>
      <c r="B12" s="24">
        <v>82</v>
      </c>
      <c r="C12" s="24">
        <v>2</v>
      </c>
      <c r="D12" s="16">
        <v>41901</v>
      </c>
      <c r="E12" s="9">
        <v>58</v>
      </c>
      <c r="F12" s="9">
        <v>0.86</v>
      </c>
      <c r="G12" s="7">
        <v>0.86</v>
      </c>
      <c r="H12" s="7">
        <f t="shared" si="1"/>
        <v>0</v>
      </c>
      <c r="I12" s="9" t="s">
        <v>45</v>
      </c>
      <c r="J12" s="9">
        <v>0</v>
      </c>
      <c r="K12" s="9">
        <v>59</v>
      </c>
      <c r="L12" s="9">
        <v>90</v>
      </c>
      <c r="M12" s="9">
        <f t="shared" si="0"/>
        <v>31</v>
      </c>
      <c r="N12" s="14" t="s">
        <v>237</v>
      </c>
      <c r="O12" s="14">
        <v>1</v>
      </c>
      <c r="P12" s="14">
        <v>1</v>
      </c>
      <c r="Q12" s="14">
        <v>66</v>
      </c>
      <c r="R12" s="14">
        <v>46</v>
      </c>
      <c r="S12" s="14" t="s">
        <v>260</v>
      </c>
      <c r="T12" s="14">
        <v>0</v>
      </c>
      <c r="U12" s="9">
        <v>6</v>
      </c>
      <c r="V12" s="14">
        <v>6</v>
      </c>
      <c r="W12" s="14">
        <v>128</v>
      </c>
      <c r="X12" s="37"/>
      <c r="Y12" s="53">
        <v>1</v>
      </c>
      <c r="Z12" s="14">
        <v>3.2</v>
      </c>
      <c r="AA12" s="14">
        <v>101.4</v>
      </c>
      <c r="AB12" s="14"/>
      <c r="AC12" s="14"/>
      <c r="AD12" s="14"/>
    </row>
    <row r="13" spans="1:32" x14ac:dyDescent="0.25">
      <c r="A13" s="18" t="s">
        <v>25</v>
      </c>
      <c r="B13" s="19">
        <v>73</v>
      </c>
      <c r="C13" s="19">
        <v>1</v>
      </c>
      <c r="D13" s="20">
        <v>41739</v>
      </c>
      <c r="E13" s="21">
        <v>80</v>
      </c>
      <c r="F13" s="34">
        <v>0.82</v>
      </c>
      <c r="G13" s="22">
        <v>1.54</v>
      </c>
      <c r="H13" s="7">
        <f t="shared" si="1"/>
        <v>0.87804878048780499</v>
      </c>
      <c r="I13" s="21">
        <v>2.4</v>
      </c>
      <c r="J13" s="21">
        <v>3</v>
      </c>
      <c r="K13" s="21">
        <v>71</v>
      </c>
      <c r="L13" s="21">
        <v>220</v>
      </c>
      <c r="M13" s="9">
        <f t="shared" si="0"/>
        <v>149</v>
      </c>
      <c r="N13" s="14" t="s">
        <v>261</v>
      </c>
      <c r="O13" s="14">
        <v>1</v>
      </c>
      <c r="P13" s="14">
        <v>0</v>
      </c>
      <c r="Q13" s="14">
        <v>57</v>
      </c>
      <c r="R13" s="14">
        <v>110</v>
      </c>
      <c r="S13" s="14" t="s">
        <v>262</v>
      </c>
      <c r="T13" s="14">
        <v>1</v>
      </c>
      <c r="U13" s="34">
        <v>10.06</v>
      </c>
      <c r="V13" s="14">
        <v>0.42083333333333334</v>
      </c>
      <c r="W13" s="14">
        <v>203</v>
      </c>
      <c r="X13" s="14">
        <v>8</v>
      </c>
      <c r="Y13" s="14">
        <v>1</v>
      </c>
      <c r="Z13" s="14">
        <v>7.3</v>
      </c>
      <c r="AA13" s="14">
        <v>54.6</v>
      </c>
      <c r="AB13" s="14"/>
      <c r="AC13" s="14"/>
      <c r="AD13" s="14"/>
      <c r="AE13" s="25"/>
      <c r="AF13" s="25"/>
    </row>
    <row r="14" spans="1:32" x14ac:dyDescent="0.25">
      <c r="A14" s="15" t="s">
        <v>19</v>
      </c>
      <c r="B14" s="19">
        <v>55</v>
      </c>
      <c r="C14" s="19">
        <v>1</v>
      </c>
      <c r="D14" s="20">
        <v>41708</v>
      </c>
      <c r="E14" s="21">
        <v>77</v>
      </c>
      <c r="F14" s="34">
        <v>0.78</v>
      </c>
      <c r="G14" s="7">
        <v>1.1399999999999999</v>
      </c>
      <c r="H14" s="7">
        <f t="shared" si="1"/>
        <v>0.46153846153846134</v>
      </c>
      <c r="I14" s="21">
        <v>1.22</v>
      </c>
      <c r="J14" s="21">
        <v>1</v>
      </c>
      <c r="K14" s="21">
        <v>76</v>
      </c>
      <c r="L14" s="21">
        <v>168</v>
      </c>
      <c r="M14" s="9">
        <f t="shared" si="0"/>
        <v>92</v>
      </c>
      <c r="N14" s="14" t="s">
        <v>263</v>
      </c>
      <c r="O14" s="14">
        <v>1</v>
      </c>
      <c r="P14" s="14">
        <v>0</v>
      </c>
      <c r="Q14" s="14">
        <v>28</v>
      </c>
      <c r="R14" s="14">
        <v>116</v>
      </c>
      <c r="S14" s="14" t="s">
        <v>264</v>
      </c>
      <c r="T14" s="14">
        <v>1</v>
      </c>
      <c r="U14" s="23">
        <v>6.67</v>
      </c>
      <c r="V14" s="14">
        <v>6.67</v>
      </c>
      <c r="W14" s="14">
        <v>181</v>
      </c>
      <c r="X14" s="14">
        <v>6</v>
      </c>
      <c r="Y14" s="14">
        <v>0</v>
      </c>
      <c r="Z14" s="14">
        <v>0.5</v>
      </c>
      <c r="AA14" s="14">
        <v>43.3</v>
      </c>
      <c r="AB14" s="14"/>
      <c r="AC14" s="14"/>
      <c r="AD14" s="14"/>
      <c r="AE14" s="25"/>
      <c r="AF14" s="25"/>
    </row>
    <row r="15" spans="1:32" s="25" customFormat="1" ht="12.75" customHeight="1" x14ac:dyDescent="0.25">
      <c r="A15" s="15" t="s">
        <v>125</v>
      </c>
      <c r="B15" s="9">
        <v>72</v>
      </c>
      <c r="C15" s="9">
        <v>2</v>
      </c>
      <c r="D15" s="16">
        <v>41960</v>
      </c>
      <c r="E15" s="9">
        <v>68</v>
      </c>
      <c r="F15" s="9">
        <v>0.77</v>
      </c>
      <c r="G15" s="7">
        <v>0.6</v>
      </c>
      <c r="H15" s="7">
        <f t="shared" si="1"/>
        <v>-0.22077922077922082</v>
      </c>
      <c r="I15" s="9" t="s">
        <v>201</v>
      </c>
      <c r="J15" s="9">
        <v>0</v>
      </c>
      <c r="K15" s="9">
        <v>37</v>
      </c>
      <c r="L15" s="9">
        <v>39</v>
      </c>
      <c r="M15" s="9">
        <f t="shared" si="0"/>
        <v>2</v>
      </c>
      <c r="N15" s="14" t="s">
        <v>267</v>
      </c>
      <c r="O15" s="14">
        <v>0</v>
      </c>
      <c r="P15" s="14">
        <v>0</v>
      </c>
      <c r="Q15" s="14">
        <v>61</v>
      </c>
      <c r="R15" s="14">
        <v>71</v>
      </c>
      <c r="S15" s="14" t="s">
        <v>241</v>
      </c>
      <c r="T15" s="14">
        <v>1</v>
      </c>
      <c r="U15" s="9" t="s">
        <v>126</v>
      </c>
      <c r="V15" s="14"/>
      <c r="W15" s="14"/>
      <c r="X15" s="14">
        <v>0</v>
      </c>
      <c r="Y15" s="14">
        <v>0</v>
      </c>
      <c r="Z15" s="14">
        <v>7.4</v>
      </c>
      <c r="AA15" s="14">
        <v>0.1</v>
      </c>
      <c r="AB15" s="14" t="s">
        <v>268</v>
      </c>
      <c r="AC15" s="14" t="s">
        <v>269</v>
      </c>
      <c r="AD15" s="14"/>
    </row>
    <row r="16" spans="1:32" s="25" customFormat="1" ht="12.75" customHeight="1" x14ac:dyDescent="0.25">
      <c r="A16" s="15" t="s">
        <v>24</v>
      </c>
      <c r="B16" s="19">
        <v>74</v>
      </c>
      <c r="C16" s="19">
        <v>1</v>
      </c>
      <c r="D16" s="20">
        <v>41723</v>
      </c>
      <c r="E16" s="21">
        <v>77</v>
      </c>
      <c r="F16" s="34">
        <v>1.48</v>
      </c>
      <c r="G16" s="22">
        <v>1.1599999999999999</v>
      </c>
      <c r="H16" s="7">
        <f t="shared" si="1"/>
        <v>-0.21621621621621626</v>
      </c>
      <c r="I16" s="21">
        <v>1.43</v>
      </c>
      <c r="J16" s="21">
        <v>0</v>
      </c>
      <c r="K16" s="21">
        <v>103</v>
      </c>
      <c r="L16" s="21">
        <v>109</v>
      </c>
      <c r="M16" s="9">
        <f t="shared" si="0"/>
        <v>6</v>
      </c>
      <c r="N16" s="14" t="s">
        <v>265</v>
      </c>
      <c r="O16" s="14">
        <v>1</v>
      </c>
      <c r="P16" s="14">
        <v>1</v>
      </c>
      <c r="Q16" s="14">
        <v>48</v>
      </c>
      <c r="R16" s="14">
        <v>47</v>
      </c>
      <c r="S16" s="14" t="s">
        <v>270</v>
      </c>
      <c r="T16" s="14">
        <v>1</v>
      </c>
      <c r="U16" s="23">
        <v>12.6</v>
      </c>
      <c r="V16" s="14">
        <v>12.6</v>
      </c>
      <c r="W16" s="14"/>
      <c r="X16" s="14">
        <v>0</v>
      </c>
      <c r="Y16" s="14">
        <v>0</v>
      </c>
      <c r="Z16" s="14">
        <v>10.9</v>
      </c>
      <c r="AA16" s="14">
        <v>4.0999999999999996</v>
      </c>
      <c r="AB16" s="14"/>
      <c r="AC16" s="14"/>
      <c r="AD16" s="14"/>
    </row>
    <row r="17" spans="1:32" x14ac:dyDescent="0.25">
      <c r="A17" s="15" t="s">
        <v>30</v>
      </c>
      <c r="B17" s="24">
        <v>81</v>
      </c>
      <c r="C17" s="24">
        <v>2</v>
      </c>
      <c r="D17" s="16">
        <v>41765</v>
      </c>
      <c r="E17" s="9">
        <v>75</v>
      </c>
      <c r="F17" s="9">
        <v>1.2</v>
      </c>
      <c r="G17" s="22">
        <v>1.44</v>
      </c>
      <c r="H17" s="7">
        <f t="shared" si="1"/>
        <v>0.2</v>
      </c>
      <c r="I17" s="9">
        <v>1.85</v>
      </c>
      <c r="J17" s="9">
        <v>1</v>
      </c>
      <c r="K17" s="9">
        <v>112</v>
      </c>
      <c r="L17" s="9">
        <v>214</v>
      </c>
      <c r="M17" s="9">
        <f t="shared" si="0"/>
        <v>102</v>
      </c>
      <c r="N17" s="14" t="s">
        <v>271</v>
      </c>
      <c r="O17" s="14">
        <v>1</v>
      </c>
      <c r="P17" s="14">
        <v>0</v>
      </c>
      <c r="Q17" s="14">
        <v>67</v>
      </c>
      <c r="R17" s="14">
        <v>44</v>
      </c>
      <c r="S17" s="14" t="s">
        <v>272</v>
      </c>
      <c r="T17" s="14">
        <v>0</v>
      </c>
      <c r="U17" s="27">
        <v>3.47</v>
      </c>
      <c r="V17" s="14">
        <v>3.47</v>
      </c>
      <c r="W17" s="14">
        <v>163</v>
      </c>
      <c r="X17" s="14">
        <v>4</v>
      </c>
      <c r="Y17" s="14">
        <v>1</v>
      </c>
      <c r="Z17" s="14">
        <v>50.8</v>
      </c>
      <c r="AA17" s="14">
        <v>14.2</v>
      </c>
      <c r="AB17" s="14"/>
      <c r="AC17" s="14"/>
      <c r="AD17" s="14"/>
      <c r="AE17" s="25"/>
      <c r="AF17" s="25"/>
    </row>
    <row r="18" spans="1:32" s="25" customFormat="1" ht="12.75" customHeight="1" x14ac:dyDescent="0.25">
      <c r="A18" s="15" t="s">
        <v>90</v>
      </c>
      <c r="B18" s="24">
        <v>68</v>
      </c>
      <c r="C18" s="24">
        <v>2</v>
      </c>
      <c r="D18" s="16">
        <v>41921</v>
      </c>
      <c r="E18" s="9">
        <v>43</v>
      </c>
      <c r="F18" s="9">
        <v>1.1000000000000001</v>
      </c>
      <c r="G18" s="7">
        <v>1.1299999999999999</v>
      </c>
      <c r="H18" s="7">
        <f t="shared" si="1"/>
        <v>2.7272727272727094E-2</v>
      </c>
      <c r="I18" s="9" t="s">
        <v>96</v>
      </c>
      <c r="J18" s="9">
        <v>1</v>
      </c>
      <c r="K18" s="9">
        <v>71</v>
      </c>
      <c r="L18" s="9">
        <v>198</v>
      </c>
      <c r="M18" s="9">
        <f t="shared" si="0"/>
        <v>127</v>
      </c>
      <c r="N18" s="14" t="s">
        <v>273</v>
      </c>
      <c r="O18" s="14">
        <v>0</v>
      </c>
      <c r="P18" s="14">
        <v>1</v>
      </c>
      <c r="Q18" s="14">
        <v>72</v>
      </c>
      <c r="R18" s="14">
        <v>33</v>
      </c>
      <c r="S18" s="14" t="s">
        <v>274</v>
      </c>
      <c r="T18" s="14">
        <v>0</v>
      </c>
      <c r="U18" s="9" t="s">
        <v>94</v>
      </c>
      <c r="V18" s="14"/>
      <c r="W18" s="14">
        <v>115</v>
      </c>
      <c r="X18" s="14">
        <v>8.5</v>
      </c>
      <c r="Y18" s="14">
        <v>0</v>
      </c>
      <c r="Z18" s="14">
        <v>37.6</v>
      </c>
      <c r="AA18" s="14">
        <v>7.5</v>
      </c>
      <c r="AB18" s="14" t="s">
        <v>275</v>
      </c>
      <c r="AC18" s="14" t="s">
        <v>276</v>
      </c>
      <c r="AD18" s="14"/>
      <c r="AE18" s="17"/>
      <c r="AF18" s="17"/>
    </row>
    <row r="19" spans="1:32" x14ac:dyDescent="0.25">
      <c r="A19" s="15" t="s">
        <v>103</v>
      </c>
      <c r="B19" s="9">
        <v>89</v>
      </c>
      <c r="C19" s="9">
        <v>1</v>
      </c>
      <c r="D19" s="16">
        <v>41911</v>
      </c>
      <c r="F19" s="28">
        <v>1.32</v>
      </c>
      <c r="G19" s="7">
        <v>1.1299999999999999</v>
      </c>
      <c r="H19" s="7">
        <f t="shared" si="1"/>
        <v>-0.14393939393939406</v>
      </c>
      <c r="I19" s="9" t="s">
        <v>89</v>
      </c>
      <c r="J19" s="9">
        <v>0</v>
      </c>
      <c r="K19" s="9">
        <v>110</v>
      </c>
      <c r="L19" s="9">
        <v>109</v>
      </c>
      <c r="M19" s="9">
        <f t="shared" si="0"/>
        <v>-1</v>
      </c>
      <c r="N19" s="14" t="s">
        <v>237</v>
      </c>
      <c r="O19" s="14"/>
      <c r="P19" s="14"/>
      <c r="Q19" s="14"/>
      <c r="R19" s="14"/>
      <c r="S19" s="14" t="s">
        <v>241</v>
      </c>
      <c r="T19" s="14"/>
      <c r="V19" s="14"/>
      <c r="W19" s="14"/>
      <c r="X19" s="14"/>
      <c r="Y19" s="14">
        <v>0</v>
      </c>
      <c r="Z19" s="14">
        <v>22.3</v>
      </c>
      <c r="AA19" s="14">
        <v>2.9</v>
      </c>
      <c r="AB19" s="14" t="s">
        <v>277</v>
      </c>
      <c r="AC19" s="14" t="s">
        <v>278</v>
      </c>
      <c r="AD19" s="14"/>
    </row>
    <row r="20" spans="1:32" s="25" customFormat="1" ht="12.75" customHeight="1" x14ac:dyDescent="0.25">
      <c r="A20" s="15" t="s">
        <v>54</v>
      </c>
      <c r="B20" s="24">
        <v>82</v>
      </c>
      <c r="C20" s="24">
        <v>1</v>
      </c>
      <c r="D20" s="16">
        <v>41892</v>
      </c>
      <c r="E20" s="9">
        <v>76</v>
      </c>
      <c r="F20" s="28">
        <v>1.01</v>
      </c>
      <c r="G20" s="7">
        <v>0.98</v>
      </c>
      <c r="H20" s="7">
        <f t="shared" si="1"/>
        <v>-2.9702970297029729E-2</v>
      </c>
      <c r="I20" s="9" t="s">
        <v>53</v>
      </c>
      <c r="J20" s="9">
        <v>0</v>
      </c>
      <c r="K20" s="9">
        <v>74</v>
      </c>
      <c r="L20" s="9">
        <v>150</v>
      </c>
      <c r="M20" s="9">
        <f t="shared" si="0"/>
        <v>76</v>
      </c>
      <c r="N20" s="14" t="s">
        <v>279</v>
      </c>
      <c r="O20" s="14">
        <v>1</v>
      </c>
      <c r="P20" s="14">
        <v>0</v>
      </c>
      <c r="Q20" s="14">
        <v>62</v>
      </c>
      <c r="R20" s="14">
        <v>60</v>
      </c>
      <c r="S20" s="14" t="s">
        <v>260</v>
      </c>
      <c r="T20" s="14">
        <v>0</v>
      </c>
      <c r="U20" s="9" t="s">
        <v>55</v>
      </c>
      <c r="V20" s="14"/>
      <c r="W20" s="14">
        <v>156</v>
      </c>
      <c r="X20" s="14">
        <v>3</v>
      </c>
      <c r="Y20" s="14">
        <v>1</v>
      </c>
      <c r="Z20" s="14">
        <v>7.9</v>
      </c>
      <c r="AA20" s="14">
        <v>7.3</v>
      </c>
      <c r="AB20" s="14"/>
      <c r="AC20" s="14"/>
      <c r="AD20" s="14"/>
    </row>
    <row r="21" spans="1:32" s="25" customFormat="1" ht="12.75" customHeight="1" x14ac:dyDescent="0.25">
      <c r="A21" s="18" t="s">
        <v>31</v>
      </c>
      <c r="B21" s="19">
        <v>89</v>
      </c>
      <c r="C21" s="19">
        <v>2</v>
      </c>
      <c r="D21" s="20">
        <v>41771</v>
      </c>
      <c r="E21" s="21">
        <v>55</v>
      </c>
      <c r="F21" s="21">
        <v>2.1</v>
      </c>
      <c r="G21" s="22">
        <v>1.97</v>
      </c>
      <c r="H21" s="7">
        <f t="shared" si="1"/>
        <v>-6.1904761904761955E-2</v>
      </c>
      <c r="I21" s="21">
        <v>2.36</v>
      </c>
      <c r="J21" s="21">
        <v>0</v>
      </c>
      <c r="K21" s="21">
        <v>212</v>
      </c>
      <c r="L21" s="21">
        <v>186</v>
      </c>
      <c r="M21" s="9">
        <f t="shared" si="0"/>
        <v>-26</v>
      </c>
      <c r="N21" s="14" t="s">
        <v>280</v>
      </c>
      <c r="O21" s="14">
        <v>1</v>
      </c>
      <c r="P21" s="14">
        <v>0</v>
      </c>
      <c r="Q21" s="14">
        <v>55</v>
      </c>
      <c r="R21" s="14">
        <v>27</v>
      </c>
      <c r="S21" s="14" t="s">
        <v>241</v>
      </c>
      <c r="T21" s="14">
        <v>0</v>
      </c>
      <c r="U21" s="23">
        <v>7.16</v>
      </c>
      <c r="V21" s="14">
        <v>7.16</v>
      </c>
      <c r="W21" s="14"/>
      <c r="X21" s="14">
        <v>0</v>
      </c>
      <c r="Y21" s="14">
        <v>0</v>
      </c>
      <c r="Z21" s="14">
        <v>4.9000000000000004</v>
      </c>
      <c r="AA21" s="14">
        <v>8.3000000000000007</v>
      </c>
      <c r="AB21" s="14"/>
      <c r="AC21" s="14"/>
      <c r="AD21" s="14"/>
      <c r="AE21" s="17"/>
      <c r="AF21" s="17"/>
    </row>
    <row r="22" spans="1:32" x14ac:dyDescent="0.25">
      <c r="A22" s="18" t="s">
        <v>35</v>
      </c>
      <c r="B22" s="19">
        <v>74</v>
      </c>
      <c r="C22" s="19">
        <v>2</v>
      </c>
      <c r="D22" s="20">
        <v>41815</v>
      </c>
      <c r="E22" s="21">
        <v>70</v>
      </c>
      <c r="F22" s="21">
        <v>0.9</v>
      </c>
      <c r="G22" s="7">
        <v>1.46</v>
      </c>
      <c r="H22" s="7">
        <f t="shared" si="1"/>
        <v>0.62222222222222212</v>
      </c>
      <c r="I22" s="21">
        <v>3.8</v>
      </c>
      <c r="J22" s="21">
        <v>3</v>
      </c>
      <c r="K22" s="21">
        <v>85</v>
      </c>
      <c r="L22" s="21">
        <v>226</v>
      </c>
      <c r="M22" s="9">
        <f t="shared" si="0"/>
        <v>141</v>
      </c>
      <c r="N22" s="14" t="s">
        <v>237</v>
      </c>
      <c r="O22" s="14">
        <v>1</v>
      </c>
      <c r="P22" s="14">
        <v>0</v>
      </c>
      <c r="Q22" s="14">
        <v>77</v>
      </c>
      <c r="R22" s="14">
        <v>60</v>
      </c>
      <c r="S22" s="14" t="s">
        <v>266</v>
      </c>
      <c r="T22" s="14">
        <v>0</v>
      </c>
      <c r="U22" s="21">
        <v>2</v>
      </c>
      <c r="V22" s="14">
        <v>2</v>
      </c>
      <c r="W22" s="14">
        <v>60</v>
      </c>
      <c r="X22" s="14">
        <v>10</v>
      </c>
      <c r="Y22" s="14">
        <v>1</v>
      </c>
      <c r="Z22" s="14">
        <v>6.5</v>
      </c>
      <c r="AA22" s="14">
        <v>145.4</v>
      </c>
      <c r="AB22" s="14"/>
      <c r="AC22" s="14"/>
      <c r="AD22" s="14"/>
    </row>
    <row r="23" spans="1:32" x14ac:dyDescent="0.25">
      <c r="A23" s="15" t="s">
        <v>38</v>
      </c>
      <c r="B23" s="24">
        <v>80</v>
      </c>
      <c r="C23" s="24">
        <v>2</v>
      </c>
      <c r="D23" s="16">
        <v>41830</v>
      </c>
      <c r="E23" s="9">
        <v>50</v>
      </c>
      <c r="F23" s="9">
        <v>1</v>
      </c>
      <c r="G23" s="7">
        <v>1.19</v>
      </c>
      <c r="H23" s="7">
        <f t="shared" si="1"/>
        <v>0.18999999999999995</v>
      </c>
      <c r="I23" s="9" t="s">
        <v>48</v>
      </c>
      <c r="J23" s="9">
        <v>0</v>
      </c>
      <c r="K23" s="9">
        <v>55</v>
      </c>
      <c r="L23" s="9">
        <v>153</v>
      </c>
      <c r="M23" s="9">
        <f t="shared" si="0"/>
        <v>98</v>
      </c>
      <c r="N23" s="14" t="s">
        <v>281</v>
      </c>
      <c r="O23" s="14">
        <v>1</v>
      </c>
      <c r="P23" s="14">
        <v>0</v>
      </c>
      <c r="Q23" s="14">
        <v>62</v>
      </c>
      <c r="R23" s="14">
        <v>34</v>
      </c>
      <c r="S23" s="14" t="s">
        <v>236</v>
      </c>
      <c r="T23" s="14">
        <v>0</v>
      </c>
      <c r="U23" s="9">
        <v>3.28</v>
      </c>
      <c r="V23" s="14">
        <v>3.28</v>
      </c>
      <c r="W23" s="14">
        <v>139</v>
      </c>
      <c r="X23" s="14">
        <v>2.5</v>
      </c>
      <c r="Y23" s="53">
        <v>0</v>
      </c>
      <c r="Z23" s="14">
        <v>13</v>
      </c>
      <c r="AA23" s="14">
        <v>63.6</v>
      </c>
      <c r="AB23" s="14"/>
      <c r="AC23" s="14"/>
      <c r="AD23" s="14"/>
    </row>
    <row r="24" spans="1:32" s="21" customFormat="1" ht="12.75" customHeight="1" x14ac:dyDescent="0.25">
      <c r="A24" s="15" t="s">
        <v>131</v>
      </c>
      <c r="B24" s="9">
        <v>76</v>
      </c>
      <c r="C24" s="9">
        <v>1</v>
      </c>
      <c r="D24" s="16">
        <v>41967</v>
      </c>
      <c r="E24" s="9">
        <v>69</v>
      </c>
      <c r="F24" s="28">
        <v>1.17</v>
      </c>
      <c r="G24" s="7">
        <v>1.64</v>
      </c>
      <c r="H24" s="7">
        <f t="shared" si="1"/>
        <v>0.40170940170940173</v>
      </c>
      <c r="I24" s="9" t="s">
        <v>133</v>
      </c>
      <c r="J24" s="9">
        <v>3</v>
      </c>
      <c r="K24" s="9">
        <v>224</v>
      </c>
      <c r="L24" s="9">
        <v>215</v>
      </c>
      <c r="M24" s="9">
        <f t="shared" si="0"/>
        <v>-9</v>
      </c>
      <c r="N24" s="14" t="s">
        <v>265</v>
      </c>
      <c r="O24" s="14">
        <v>1</v>
      </c>
      <c r="P24" s="14">
        <v>0</v>
      </c>
      <c r="Q24" s="14">
        <v>57</v>
      </c>
      <c r="R24" s="14">
        <v>52</v>
      </c>
      <c r="S24" s="14" t="s">
        <v>238</v>
      </c>
      <c r="T24" s="14">
        <v>0</v>
      </c>
      <c r="U24" s="9" t="s">
        <v>96</v>
      </c>
      <c r="V24" s="14"/>
      <c r="W24" s="14">
        <v>100</v>
      </c>
      <c r="X24" s="14">
        <v>6</v>
      </c>
      <c r="Y24" s="14">
        <v>1</v>
      </c>
      <c r="Z24" s="14">
        <v>21.2</v>
      </c>
      <c r="AA24" s="14">
        <v>30.7</v>
      </c>
      <c r="AB24" s="14" t="s">
        <v>283</v>
      </c>
      <c r="AC24" s="14" t="s">
        <v>284</v>
      </c>
      <c r="AD24" s="14"/>
      <c r="AE24" s="17"/>
      <c r="AF24" s="17"/>
    </row>
    <row r="25" spans="1:32" s="25" customFormat="1" ht="12.75" customHeight="1" x14ac:dyDescent="0.25">
      <c r="A25" s="15" t="s">
        <v>121</v>
      </c>
      <c r="B25" s="9">
        <v>77</v>
      </c>
      <c r="C25" s="9">
        <v>1</v>
      </c>
      <c r="D25" s="16">
        <v>41956</v>
      </c>
      <c r="E25" s="9">
        <v>68</v>
      </c>
      <c r="F25" s="28">
        <v>2</v>
      </c>
      <c r="G25" s="7">
        <v>1.31</v>
      </c>
      <c r="H25" s="7">
        <f t="shared" si="1"/>
        <v>-0.34499999999999997</v>
      </c>
      <c r="I25" s="9" t="s">
        <v>85</v>
      </c>
      <c r="J25" s="9">
        <v>0</v>
      </c>
      <c r="K25" s="9">
        <v>83</v>
      </c>
      <c r="L25" s="9">
        <v>122</v>
      </c>
      <c r="M25" s="9">
        <f t="shared" si="0"/>
        <v>39</v>
      </c>
      <c r="N25" s="14" t="s">
        <v>237</v>
      </c>
      <c r="O25" s="14">
        <v>1</v>
      </c>
      <c r="P25" s="14">
        <v>0</v>
      </c>
      <c r="Q25" s="14">
        <v>57</v>
      </c>
      <c r="R25" s="14">
        <v>33</v>
      </c>
      <c r="S25" s="14" t="s">
        <v>266</v>
      </c>
      <c r="T25" s="14">
        <v>0</v>
      </c>
      <c r="U25" s="28" t="s">
        <v>123</v>
      </c>
      <c r="V25" s="14"/>
      <c r="W25" s="14">
        <v>100</v>
      </c>
      <c r="X25" s="14">
        <v>3</v>
      </c>
      <c r="Y25" s="53">
        <v>0</v>
      </c>
      <c r="Z25" s="14">
        <v>2.1</v>
      </c>
      <c r="AA25" s="14">
        <v>5.9</v>
      </c>
      <c r="AB25" s="14" t="s">
        <v>285</v>
      </c>
      <c r="AC25" s="14" t="s">
        <v>286</v>
      </c>
      <c r="AD25" s="14"/>
      <c r="AE25" s="17"/>
      <c r="AF25" s="17"/>
    </row>
    <row r="26" spans="1:32" x14ac:dyDescent="0.25">
      <c r="A26" s="15" t="s">
        <v>100</v>
      </c>
      <c r="B26" s="24">
        <v>74</v>
      </c>
      <c r="C26" s="24">
        <v>1</v>
      </c>
      <c r="D26" s="16">
        <v>41771</v>
      </c>
      <c r="E26" s="9">
        <v>78</v>
      </c>
      <c r="F26" s="28">
        <v>2.21</v>
      </c>
      <c r="G26" s="7">
        <v>1.97</v>
      </c>
      <c r="H26" s="7">
        <f t="shared" si="1"/>
        <v>-0.10859728506787331</v>
      </c>
      <c r="I26" s="9">
        <v>1.97</v>
      </c>
      <c r="J26" s="9">
        <v>0</v>
      </c>
      <c r="K26" s="9">
        <v>209</v>
      </c>
      <c r="L26" s="9">
        <v>230</v>
      </c>
      <c r="M26" s="9">
        <f t="shared" si="0"/>
        <v>21</v>
      </c>
      <c r="N26" s="14" t="s">
        <v>288</v>
      </c>
      <c r="O26" s="14">
        <v>1</v>
      </c>
      <c r="P26" s="14">
        <v>0</v>
      </c>
      <c r="Q26" s="14">
        <v>35</v>
      </c>
      <c r="R26" s="14">
        <v>31</v>
      </c>
      <c r="S26" s="14" t="s">
        <v>289</v>
      </c>
      <c r="T26" s="14">
        <v>0</v>
      </c>
      <c r="U26" s="28">
        <v>4.32</v>
      </c>
      <c r="V26" s="14">
        <v>4.32</v>
      </c>
      <c r="W26" s="14"/>
      <c r="X26" s="14">
        <v>0</v>
      </c>
      <c r="Y26" s="14">
        <v>0</v>
      </c>
      <c r="Z26" s="14">
        <v>20.399999999999999</v>
      </c>
      <c r="AA26" s="14">
        <v>5</v>
      </c>
      <c r="AB26" s="14"/>
      <c r="AC26" s="14"/>
      <c r="AD26" s="14"/>
    </row>
    <row r="27" spans="1:32" x14ac:dyDescent="0.25">
      <c r="A27" s="15" t="s">
        <v>87</v>
      </c>
      <c r="B27" s="24">
        <v>64</v>
      </c>
      <c r="C27" s="24">
        <v>1</v>
      </c>
      <c r="D27" s="16">
        <v>41919</v>
      </c>
      <c r="E27" s="9">
        <v>60</v>
      </c>
      <c r="F27" s="28">
        <v>0.99</v>
      </c>
      <c r="G27" s="7">
        <v>1.07</v>
      </c>
      <c r="H27" s="7">
        <f t="shared" si="1"/>
        <v>8.0808080808080884E-2</v>
      </c>
      <c r="I27" s="9" t="s">
        <v>91</v>
      </c>
      <c r="J27" s="9">
        <v>0</v>
      </c>
      <c r="K27" s="9">
        <v>89</v>
      </c>
      <c r="L27" s="9">
        <v>81</v>
      </c>
      <c r="M27" s="9">
        <f t="shared" si="0"/>
        <v>-8</v>
      </c>
      <c r="N27" s="14" t="s">
        <v>242</v>
      </c>
      <c r="O27" s="14">
        <v>1</v>
      </c>
      <c r="P27" s="14">
        <v>0</v>
      </c>
      <c r="Q27" s="14">
        <v>28</v>
      </c>
      <c r="R27" s="14">
        <v>64</v>
      </c>
      <c r="S27" s="14" t="s">
        <v>291</v>
      </c>
      <c r="T27" s="14">
        <v>0</v>
      </c>
      <c r="U27" s="9" t="s">
        <v>88</v>
      </c>
      <c r="V27" s="14"/>
      <c r="W27" s="14">
        <v>157</v>
      </c>
      <c r="X27" s="14">
        <v>9</v>
      </c>
      <c r="Y27" s="14">
        <v>1</v>
      </c>
      <c r="Z27" s="14">
        <v>23.2</v>
      </c>
      <c r="AA27" s="14">
        <v>29.1</v>
      </c>
      <c r="AB27" s="14" t="s">
        <v>292</v>
      </c>
      <c r="AC27" s="14" t="s">
        <v>293</v>
      </c>
      <c r="AD27" s="14"/>
    </row>
    <row r="28" spans="1:32" x14ac:dyDescent="0.25">
      <c r="A28" s="15" t="s">
        <v>128</v>
      </c>
      <c r="B28" s="9">
        <v>81</v>
      </c>
      <c r="C28" s="9">
        <v>2</v>
      </c>
      <c r="D28" s="16">
        <v>41963</v>
      </c>
      <c r="E28" s="9">
        <v>60</v>
      </c>
      <c r="F28" s="9">
        <v>1.44</v>
      </c>
      <c r="G28" s="7">
        <v>1.26</v>
      </c>
      <c r="H28" s="7">
        <f t="shared" si="1"/>
        <v>-0.12499999999999996</v>
      </c>
      <c r="I28" s="9" t="s">
        <v>132</v>
      </c>
      <c r="J28" s="9">
        <v>0</v>
      </c>
      <c r="K28" s="9">
        <v>85</v>
      </c>
      <c r="L28" s="9">
        <v>77</v>
      </c>
      <c r="M28" s="9">
        <f t="shared" si="0"/>
        <v>-8</v>
      </c>
      <c r="N28" s="14" t="s">
        <v>237</v>
      </c>
      <c r="O28" s="14">
        <v>1</v>
      </c>
      <c r="P28" s="14">
        <v>0</v>
      </c>
      <c r="Q28" s="14">
        <v>65</v>
      </c>
      <c r="R28" s="14">
        <v>29</v>
      </c>
      <c r="S28" s="14" t="s">
        <v>282</v>
      </c>
      <c r="T28" s="14">
        <v>0</v>
      </c>
      <c r="V28" s="14">
        <v>0</v>
      </c>
      <c r="W28" s="14"/>
      <c r="X28" s="14"/>
      <c r="Y28" s="14">
        <v>0</v>
      </c>
      <c r="Z28" s="14">
        <v>2.2000000000000002</v>
      </c>
      <c r="AA28" s="14">
        <v>1.5</v>
      </c>
      <c r="AB28" s="14" t="s">
        <v>294</v>
      </c>
      <c r="AC28" s="14" t="s">
        <v>295</v>
      </c>
      <c r="AD28" s="14"/>
    </row>
    <row r="29" spans="1:32" x14ac:dyDescent="0.25">
      <c r="A29" s="18" t="s">
        <v>16</v>
      </c>
      <c r="B29" s="24">
        <v>60</v>
      </c>
      <c r="C29" s="24">
        <v>1</v>
      </c>
      <c r="D29" s="20">
        <v>41698</v>
      </c>
      <c r="E29" s="9">
        <v>82</v>
      </c>
      <c r="F29" s="28">
        <v>0.93</v>
      </c>
      <c r="G29" s="7">
        <v>1.98</v>
      </c>
      <c r="H29" s="7">
        <f t="shared" si="1"/>
        <v>1.1290322580645158</v>
      </c>
      <c r="I29" s="21">
        <v>3.39</v>
      </c>
      <c r="J29" s="9">
        <v>3</v>
      </c>
      <c r="K29" s="21">
        <v>25</v>
      </c>
      <c r="L29" s="21">
        <v>154</v>
      </c>
      <c r="M29" s="9">
        <f t="shared" si="0"/>
        <v>129</v>
      </c>
      <c r="N29" s="14" t="s">
        <v>296</v>
      </c>
      <c r="O29" s="14">
        <v>1</v>
      </c>
      <c r="P29" s="14">
        <v>0</v>
      </c>
      <c r="Q29" s="14">
        <v>30</v>
      </c>
      <c r="R29" s="14">
        <v>98</v>
      </c>
      <c r="S29" s="14" t="s">
        <v>297</v>
      </c>
      <c r="T29" s="14">
        <v>0</v>
      </c>
      <c r="U29" s="27">
        <v>4.92</v>
      </c>
      <c r="V29" s="14">
        <v>4.92</v>
      </c>
      <c r="W29" s="14">
        <v>155</v>
      </c>
      <c r="X29" s="14">
        <v>6</v>
      </c>
      <c r="Y29" s="14">
        <v>1</v>
      </c>
      <c r="Z29" s="14">
        <v>8.4</v>
      </c>
      <c r="AA29" s="14">
        <v>53.6</v>
      </c>
      <c r="AB29" s="14"/>
      <c r="AC29" s="14"/>
      <c r="AD29" s="14"/>
    </row>
    <row r="30" spans="1:32" x14ac:dyDescent="0.25">
      <c r="A30" s="15" t="s">
        <v>122</v>
      </c>
      <c r="B30" s="9">
        <v>86</v>
      </c>
      <c r="C30" s="9">
        <v>2</v>
      </c>
      <c r="D30" s="16">
        <v>41956</v>
      </c>
      <c r="E30" s="9">
        <v>43</v>
      </c>
      <c r="F30" s="9">
        <v>1.86</v>
      </c>
      <c r="G30" s="7">
        <v>1.53</v>
      </c>
      <c r="H30" s="7">
        <f t="shared" si="1"/>
        <v>-0.17741935483870971</v>
      </c>
      <c r="I30" s="9" t="s">
        <v>85</v>
      </c>
      <c r="J30" s="9">
        <v>0</v>
      </c>
      <c r="K30" s="9">
        <v>70</v>
      </c>
      <c r="L30" s="9">
        <v>107</v>
      </c>
      <c r="M30" s="9">
        <f t="shared" si="0"/>
        <v>37</v>
      </c>
      <c r="N30" s="14" t="s">
        <v>237</v>
      </c>
      <c r="O30" s="14">
        <v>0</v>
      </c>
      <c r="P30" s="14">
        <v>0</v>
      </c>
      <c r="Q30" s="14">
        <v>55</v>
      </c>
      <c r="R30" s="14">
        <v>14</v>
      </c>
      <c r="S30" s="14" t="s">
        <v>241</v>
      </c>
      <c r="T30" s="14">
        <v>0</v>
      </c>
      <c r="V30" s="14"/>
      <c r="W30" s="14"/>
      <c r="X30" s="14">
        <v>1</v>
      </c>
      <c r="Y30" s="14">
        <v>1</v>
      </c>
      <c r="Z30" s="14">
        <v>4.7</v>
      </c>
      <c r="AA30" s="14">
        <v>70.2</v>
      </c>
      <c r="AB30" s="14" t="s">
        <v>298</v>
      </c>
      <c r="AC30" s="14" t="s">
        <v>299</v>
      </c>
      <c r="AD30" s="14"/>
    </row>
    <row r="31" spans="1:32" x14ac:dyDescent="0.25">
      <c r="A31" s="18" t="s">
        <v>32</v>
      </c>
      <c r="B31" s="19">
        <v>79</v>
      </c>
      <c r="C31" s="19">
        <v>1</v>
      </c>
      <c r="D31" s="20">
        <v>41773</v>
      </c>
      <c r="E31" s="21">
        <v>86</v>
      </c>
      <c r="F31" s="34">
        <v>1.67</v>
      </c>
      <c r="G31" s="7">
        <v>2.56</v>
      </c>
      <c r="H31" s="7">
        <f t="shared" si="1"/>
        <v>0.53293413173652704</v>
      </c>
      <c r="I31" s="21">
        <v>4.2</v>
      </c>
      <c r="J31" s="21">
        <v>3</v>
      </c>
      <c r="K31" s="21">
        <v>139</v>
      </c>
      <c r="L31" s="21">
        <v>233</v>
      </c>
      <c r="M31" s="9">
        <f t="shared" si="0"/>
        <v>94</v>
      </c>
      <c r="N31" s="14" t="s">
        <v>300</v>
      </c>
      <c r="O31" s="14">
        <v>1</v>
      </c>
      <c r="P31" s="14">
        <v>0</v>
      </c>
      <c r="Q31" s="14">
        <v>72</v>
      </c>
      <c r="R31" s="14">
        <v>44</v>
      </c>
      <c r="S31" s="14" t="s">
        <v>247</v>
      </c>
      <c r="T31" s="14">
        <v>0</v>
      </c>
      <c r="U31" s="23">
        <v>7.52</v>
      </c>
      <c r="V31" s="14">
        <v>7.52</v>
      </c>
      <c r="W31" s="14">
        <v>142</v>
      </c>
      <c r="X31" s="14">
        <v>23</v>
      </c>
      <c r="Y31" s="14">
        <v>1</v>
      </c>
      <c r="Z31" s="14">
        <v>7.8</v>
      </c>
      <c r="AA31" s="14">
        <v>13.1</v>
      </c>
      <c r="AB31" s="14"/>
      <c r="AC31" s="14"/>
      <c r="AD31" s="14"/>
    </row>
    <row r="32" spans="1:32" x14ac:dyDescent="0.25">
      <c r="A32" s="15" t="s">
        <v>11</v>
      </c>
      <c r="B32" s="24">
        <v>77</v>
      </c>
      <c r="C32" s="24">
        <v>2</v>
      </c>
      <c r="D32" s="16">
        <v>41659</v>
      </c>
      <c r="E32" s="9">
        <v>67</v>
      </c>
      <c r="F32" s="9">
        <v>0.59</v>
      </c>
      <c r="G32" s="7">
        <v>0.89</v>
      </c>
      <c r="H32" s="7">
        <f t="shared" si="1"/>
        <v>0.50847457627118653</v>
      </c>
      <c r="I32" s="9">
        <v>1.24</v>
      </c>
      <c r="J32" s="9">
        <v>1</v>
      </c>
      <c r="K32" s="9">
        <v>64</v>
      </c>
      <c r="L32" s="9">
        <v>130</v>
      </c>
      <c r="M32" s="9">
        <f t="shared" si="0"/>
        <v>66</v>
      </c>
      <c r="N32" s="14" t="s">
        <v>301</v>
      </c>
      <c r="O32" s="14">
        <v>1</v>
      </c>
      <c r="P32" s="14">
        <v>0</v>
      </c>
      <c r="Q32" s="14">
        <v>63</v>
      </c>
      <c r="R32" s="14">
        <v>84</v>
      </c>
      <c r="S32" s="14" t="s">
        <v>302</v>
      </c>
      <c r="T32" s="14">
        <v>0</v>
      </c>
      <c r="U32" s="27">
        <v>5.33</v>
      </c>
      <c r="V32" s="14">
        <v>5.33</v>
      </c>
      <c r="W32" s="14">
        <v>113</v>
      </c>
      <c r="X32" s="14">
        <v>4</v>
      </c>
      <c r="Y32" s="14">
        <v>1</v>
      </c>
      <c r="Z32" s="14">
        <v>19.399999999999999</v>
      </c>
      <c r="AA32" s="14">
        <v>0</v>
      </c>
      <c r="AB32" s="14"/>
      <c r="AC32" s="14"/>
      <c r="AD32" s="14"/>
    </row>
    <row r="33" spans="1:30" x14ac:dyDescent="0.25">
      <c r="A33" s="15" t="s">
        <v>83</v>
      </c>
      <c r="B33" s="24">
        <v>81</v>
      </c>
      <c r="C33" s="24">
        <v>1</v>
      </c>
      <c r="D33" s="16">
        <v>41915</v>
      </c>
      <c r="E33" s="9">
        <v>60</v>
      </c>
      <c r="F33" s="28">
        <v>1.5</v>
      </c>
      <c r="G33" s="7">
        <v>1.99</v>
      </c>
      <c r="H33" s="7">
        <f t="shared" si="1"/>
        <v>0.32666666666666666</v>
      </c>
      <c r="I33" s="9" t="s">
        <v>86</v>
      </c>
      <c r="J33" s="9">
        <v>2</v>
      </c>
      <c r="K33" s="9">
        <v>49</v>
      </c>
      <c r="L33" s="9">
        <v>159</v>
      </c>
      <c r="M33" s="9">
        <f t="shared" si="0"/>
        <v>110</v>
      </c>
      <c r="N33" s="14" t="s">
        <v>237</v>
      </c>
      <c r="O33" s="14">
        <v>0</v>
      </c>
      <c r="P33" s="14">
        <v>1</v>
      </c>
      <c r="Q33" s="14">
        <v>60</v>
      </c>
      <c r="R33" s="14">
        <v>32</v>
      </c>
      <c r="S33" s="14" t="s">
        <v>266</v>
      </c>
      <c r="T33" s="14">
        <v>0</v>
      </c>
      <c r="U33" s="9" t="s">
        <v>84</v>
      </c>
      <c r="V33" s="14"/>
      <c r="W33" s="14">
        <v>178</v>
      </c>
      <c r="X33" s="14">
        <v>10</v>
      </c>
      <c r="Y33" s="14">
        <v>1</v>
      </c>
      <c r="Z33" s="14">
        <v>14.2</v>
      </c>
      <c r="AA33" s="14">
        <v>188.5</v>
      </c>
      <c r="AB33" s="14" t="s">
        <v>303</v>
      </c>
      <c r="AC33" s="14" t="s">
        <v>304</v>
      </c>
      <c r="AD33" s="14"/>
    </row>
    <row r="34" spans="1:30" x14ac:dyDescent="0.25">
      <c r="A34" s="15" t="s">
        <v>27</v>
      </c>
      <c r="B34" s="24">
        <v>82</v>
      </c>
      <c r="C34" s="24">
        <v>2</v>
      </c>
      <c r="D34" s="16">
        <v>41746</v>
      </c>
      <c r="E34" s="21">
        <v>65</v>
      </c>
      <c r="F34" s="9" t="s">
        <v>28</v>
      </c>
      <c r="G34" s="22">
        <v>1.3</v>
      </c>
      <c r="H34" s="7">
        <f t="shared" si="1"/>
        <v>0</v>
      </c>
      <c r="I34" s="21">
        <v>1.87</v>
      </c>
      <c r="J34" s="9">
        <v>0</v>
      </c>
      <c r="K34" s="9">
        <v>72</v>
      </c>
      <c r="L34" s="9">
        <v>85</v>
      </c>
      <c r="M34" s="9">
        <f t="shared" ref="M34:M65" si="2">L34-K34</f>
        <v>13</v>
      </c>
      <c r="N34" s="14" t="s">
        <v>306</v>
      </c>
      <c r="O34" s="14">
        <v>1</v>
      </c>
      <c r="P34" s="14">
        <v>0</v>
      </c>
      <c r="Q34" s="14">
        <v>59</v>
      </c>
      <c r="R34" s="14">
        <v>36</v>
      </c>
      <c r="S34" s="14" t="s">
        <v>266</v>
      </c>
      <c r="T34" s="14">
        <v>0</v>
      </c>
      <c r="U34" s="9" t="s">
        <v>44</v>
      </c>
      <c r="V34" s="14"/>
      <c r="W34" s="14">
        <v>71</v>
      </c>
      <c r="X34" s="14">
        <v>19</v>
      </c>
      <c r="Y34" s="14">
        <v>1</v>
      </c>
      <c r="Z34" s="14">
        <v>6.3</v>
      </c>
      <c r="AA34" s="14">
        <v>5.4</v>
      </c>
      <c r="AB34" s="14"/>
      <c r="AC34" s="14"/>
      <c r="AD34" s="14"/>
    </row>
    <row r="35" spans="1:30" x14ac:dyDescent="0.25">
      <c r="A35" s="15" t="s">
        <v>142</v>
      </c>
      <c r="B35" s="9">
        <v>77</v>
      </c>
      <c r="C35" s="9">
        <v>1</v>
      </c>
      <c r="D35" s="16">
        <v>42212</v>
      </c>
      <c r="E35" s="9">
        <v>81</v>
      </c>
      <c r="F35" s="28">
        <v>1.59</v>
      </c>
      <c r="G35" s="7">
        <v>1.75</v>
      </c>
      <c r="H35" s="7">
        <f t="shared" si="1"/>
        <v>0.10062893081761001</v>
      </c>
      <c r="I35" s="9" t="s">
        <v>40</v>
      </c>
      <c r="J35" s="9">
        <v>0</v>
      </c>
      <c r="K35" s="9">
        <v>157</v>
      </c>
      <c r="L35" s="9">
        <v>91</v>
      </c>
      <c r="M35" s="9">
        <f t="shared" si="2"/>
        <v>-66</v>
      </c>
      <c r="N35" s="14" t="s">
        <v>307</v>
      </c>
      <c r="O35" s="14">
        <v>1</v>
      </c>
      <c r="P35" s="14">
        <v>0</v>
      </c>
      <c r="Q35" s="14">
        <v>52</v>
      </c>
      <c r="R35" s="14">
        <v>39</v>
      </c>
      <c r="S35" s="14" t="s">
        <v>308</v>
      </c>
      <c r="T35" s="14">
        <v>0</v>
      </c>
      <c r="U35" s="9" t="s">
        <v>144</v>
      </c>
      <c r="V35" s="14"/>
      <c r="W35" s="14"/>
      <c r="X35" s="14">
        <v>20</v>
      </c>
      <c r="Y35" s="14">
        <v>1</v>
      </c>
      <c r="Z35" s="14">
        <v>9.5</v>
      </c>
      <c r="AA35" s="14">
        <v>3.5</v>
      </c>
      <c r="AB35" s="14" t="s">
        <v>309</v>
      </c>
      <c r="AC35" s="14" t="s">
        <v>310</v>
      </c>
      <c r="AD35" s="14"/>
    </row>
    <row r="36" spans="1:30" ht="14.25" customHeight="1" x14ac:dyDescent="0.25">
      <c r="A36" s="15" t="s">
        <v>64</v>
      </c>
      <c r="B36" s="24">
        <v>74</v>
      </c>
      <c r="C36" s="24">
        <v>1</v>
      </c>
      <c r="D36" s="16">
        <v>41900</v>
      </c>
      <c r="E36" s="9">
        <v>78</v>
      </c>
      <c r="F36" s="28">
        <v>0.99</v>
      </c>
      <c r="G36" s="7">
        <v>1.24</v>
      </c>
      <c r="H36" s="7">
        <f t="shared" si="1"/>
        <v>0.25252525252525254</v>
      </c>
      <c r="I36" s="9" t="s">
        <v>50</v>
      </c>
      <c r="J36" s="9">
        <v>0</v>
      </c>
      <c r="K36" s="9">
        <v>75</v>
      </c>
      <c r="L36" s="9">
        <v>144</v>
      </c>
      <c r="M36" s="9">
        <f t="shared" si="2"/>
        <v>69</v>
      </c>
      <c r="N36" s="14" t="s">
        <v>287</v>
      </c>
      <c r="O36" s="14">
        <v>0</v>
      </c>
      <c r="P36" s="14">
        <v>0</v>
      </c>
      <c r="Q36" s="14">
        <v>38</v>
      </c>
      <c r="R36" s="14">
        <v>72</v>
      </c>
      <c r="S36" s="14" t="s">
        <v>311</v>
      </c>
      <c r="T36" s="14">
        <v>0</v>
      </c>
      <c r="U36" s="9" t="s">
        <v>65</v>
      </c>
      <c r="V36" s="14"/>
      <c r="W36" s="14">
        <v>125</v>
      </c>
      <c r="X36" s="14">
        <v>11</v>
      </c>
      <c r="Y36" s="53">
        <v>0</v>
      </c>
      <c r="Z36" s="14">
        <v>1.7</v>
      </c>
      <c r="AA36" s="14">
        <v>156.5</v>
      </c>
      <c r="AB36" s="14"/>
      <c r="AC36" s="14"/>
      <c r="AD36" s="14"/>
    </row>
    <row r="37" spans="1:30" x14ac:dyDescent="0.25">
      <c r="A37" s="15" t="s">
        <v>113</v>
      </c>
      <c r="B37" s="9">
        <v>72</v>
      </c>
      <c r="C37" s="9">
        <v>1</v>
      </c>
      <c r="D37" s="16">
        <v>41947</v>
      </c>
      <c r="E37" s="9">
        <v>77</v>
      </c>
      <c r="F37" s="28">
        <v>0.93</v>
      </c>
      <c r="G37" s="7">
        <v>1.1000000000000001</v>
      </c>
      <c r="H37" s="7">
        <f t="shared" si="1"/>
        <v>0.18279569892473121</v>
      </c>
      <c r="I37" s="9" t="s">
        <v>137</v>
      </c>
      <c r="J37" s="9">
        <v>1</v>
      </c>
      <c r="K37" s="9">
        <v>99</v>
      </c>
      <c r="L37" s="9">
        <v>109</v>
      </c>
      <c r="M37" s="9">
        <f t="shared" si="2"/>
        <v>10</v>
      </c>
      <c r="N37" s="14" t="s">
        <v>287</v>
      </c>
      <c r="O37" s="14">
        <v>0</v>
      </c>
      <c r="P37" s="14">
        <v>0</v>
      </c>
      <c r="Q37" s="14">
        <v>70</v>
      </c>
      <c r="R37" s="14">
        <v>78</v>
      </c>
      <c r="S37" s="14" t="s">
        <v>312</v>
      </c>
      <c r="T37" s="14">
        <v>0</v>
      </c>
      <c r="U37" s="9" t="s">
        <v>114</v>
      </c>
      <c r="V37" s="14"/>
      <c r="W37" s="14">
        <v>128</v>
      </c>
      <c r="X37" s="14">
        <v>4</v>
      </c>
      <c r="Y37" s="53">
        <v>0</v>
      </c>
      <c r="Z37" s="14">
        <v>11.4</v>
      </c>
      <c r="AA37" s="14">
        <v>5.3</v>
      </c>
      <c r="AB37" s="14" t="s">
        <v>313</v>
      </c>
      <c r="AC37" s="14" t="s">
        <v>314</v>
      </c>
      <c r="AD37" s="14"/>
    </row>
    <row r="38" spans="1:30" x14ac:dyDescent="0.25">
      <c r="A38" s="15" t="s">
        <v>129</v>
      </c>
      <c r="B38" s="9">
        <v>75</v>
      </c>
      <c r="C38" s="9">
        <v>1</v>
      </c>
      <c r="D38" s="16">
        <v>41968</v>
      </c>
      <c r="E38" s="9">
        <v>80</v>
      </c>
      <c r="F38" s="28">
        <v>1.02</v>
      </c>
      <c r="G38" s="7">
        <v>2.12</v>
      </c>
      <c r="H38" s="7">
        <f t="shared" si="1"/>
        <v>1.0784313725490198</v>
      </c>
      <c r="I38" s="9" t="s">
        <v>134</v>
      </c>
      <c r="J38" s="9">
        <v>2</v>
      </c>
      <c r="K38" s="9">
        <v>161</v>
      </c>
      <c r="L38" s="9">
        <v>489</v>
      </c>
      <c r="M38" s="9">
        <f t="shared" si="2"/>
        <v>328</v>
      </c>
      <c r="N38" s="14" t="s">
        <v>315</v>
      </c>
      <c r="O38" s="14">
        <v>1</v>
      </c>
      <c r="P38" s="14">
        <v>0</v>
      </c>
      <c r="Q38" s="14">
        <v>46</v>
      </c>
      <c r="R38" s="14">
        <v>70</v>
      </c>
      <c r="S38" s="14" t="s">
        <v>290</v>
      </c>
      <c r="T38" s="14">
        <v>0</v>
      </c>
      <c r="U38" s="9" t="s">
        <v>130</v>
      </c>
      <c r="V38" s="14"/>
      <c r="W38" s="14"/>
      <c r="X38" s="14">
        <v>5</v>
      </c>
      <c r="Y38" s="14">
        <v>0</v>
      </c>
      <c r="Z38" s="14">
        <v>7.9</v>
      </c>
      <c r="AA38" s="14">
        <v>1.2</v>
      </c>
      <c r="AB38" s="14" t="s">
        <v>316</v>
      </c>
      <c r="AC38" s="14" t="s">
        <v>317</v>
      </c>
      <c r="AD38" s="14"/>
    </row>
    <row r="39" spans="1:30" x14ac:dyDescent="0.25">
      <c r="A39" s="15" t="s">
        <v>71</v>
      </c>
      <c r="B39" s="24">
        <v>77</v>
      </c>
      <c r="C39" s="24">
        <v>1</v>
      </c>
      <c r="D39" s="16">
        <v>41906</v>
      </c>
      <c r="E39" s="9">
        <v>110</v>
      </c>
      <c r="F39" s="28">
        <v>2.8</v>
      </c>
      <c r="G39" s="7">
        <v>2.15</v>
      </c>
      <c r="H39" s="7">
        <f t="shared" si="1"/>
        <v>-0.23214285714285712</v>
      </c>
      <c r="I39" s="9" t="s">
        <v>197</v>
      </c>
      <c r="J39" s="9">
        <v>0</v>
      </c>
      <c r="K39" s="9">
        <v>175</v>
      </c>
      <c r="L39" s="9">
        <v>255</v>
      </c>
      <c r="M39" s="9">
        <f t="shared" si="2"/>
        <v>80</v>
      </c>
      <c r="N39" s="14" t="s">
        <v>318</v>
      </c>
      <c r="O39" s="14">
        <v>0</v>
      </c>
      <c r="P39" s="14">
        <v>0</v>
      </c>
      <c r="Q39" s="14">
        <v>67</v>
      </c>
      <c r="R39" s="14">
        <v>34</v>
      </c>
      <c r="S39" s="14" t="s">
        <v>241</v>
      </c>
      <c r="T39" s="14">
        <v>0</v>
      </c>
      <c r="U39" s="9" t="s">
        <v>72</v>
      </c>
      <c r="V39" s="14"/>
      <c r="W39" s="14"/>
      <c r="X39" s="14">
        <v>0</v>
      </c>
      <c r="Y39" s="14">
        <v>0</v>
      </c>
      <c r="Z39" s="14">
        <v>62.1</v>
      </c>
      <c r="AA39" s="14">
        <v>17.899999999999999</v>
      </c>
      <c r="AB39" s="14" t="s">
        <v>319</v>
      </c>
      <c r="AC39" s="14" t="s">
        <v>320</v>
      </c>
      <c r="AD39" s="14"/>
    </row>
    <row r="40" spans="1:30" x14ac:dyDescent="0.25">
      <c r="A40" s="15" t="s">
        <v>59</v>
      </c>
      <c r="B40" s="24">
        <v>80</v>
      </c>
      <c r="C40" s="24">
        <v>1</v>
      </c>
      <c r="D40" s="16">
        <v>41897</v>
      </c>
      <c r="E40" s="9">
        <v>70</v>
      </c>
      <c r="F40" s="28">
        <v>1.43</v>
      </c>
      <c r="G40" s="7">
        <v>1.51</v>
      </c>
      <c r="H40" s="7">
        <f t="shared" si="1"/>
        <v>5.5944055944056E-2</v>
      </c>
      <c r="I40" s="9" t="s">
        <v>68</v>
      </c>
      <c r="J40" s="9">
        <v>0</v>
      </c>
      <c r="K40" s="9">
        <v>191</v>
      </c>
      <c r="L40" s="9">
        <v>185</v>
      </c>
      <c r="M40" s="9">
        <f t="shared" si="2"/>
        <v>-6</v>
      </c>
      <c r="N40" s="14" t="s">
        <v>237</v>
      </c>
      <c r="O40" s="14">
        <v>1</v>
      </c>
      <c r="P40" s="14">
        <v>0</v>
      </c>
      <c r="Q40" s="14">
        <v>54</v>
      </c>
      <c r="R40" s="14">
        <v>40</v>
      </c>
      <c r="S40" s="14" t="s">
        <v>264</v>
      </c>
      <c r="T40" s="14">
        <v>0</v>
      </c>
      <c r="U40" s="9" t="s">
        <v>60</v>
      </c>
      <c r="V40" s="14"/>
      <c r="W40" s="14">
        <v>125</v>
      </c>
      <c r="X40" s="14">
        <v>5</v>
      </c>
      <c r="Y40" s="14">
        <v>0</v>
      </c>
      <c r="Z40" s="14">
        <v>4.2</v>
      </c>
      <c r="AA40" s="14">
        <v>4.3</v>
      </c>
      <c r="AB40" s="14"/>
      <c r="AC40" s="14"/>
      <c r="AD40" s="14"/>
    </row>
    <row r="41" spans="1:30" x14ac:dyDescent="0.25">
      <c r="A41" s="15" t="s">
        <v>106</v>
      </c>
      <c r="B41" s="9">
        <v>80</v>
      </c>
      <c r="C41" s="9">
        <v>1</v>
      </c>
      <c r="D41" s="16">
        <v>41939</v>
      </c>
      <c r="E41" s="9">
        <v>61</v>
      </c>
      <c r="F41" s="28">
        <v>1</v>
      </c>
      <c r="G41" s="7">
        <v>0.94</v>
      </c>
      <c r="H41" s="7">
        <f t="shared" si="1"/>
        <v>-6.0000000000000053E-2</v>
      </c>
      <c r="I41" s="9">
        <v>1.17</v>
      </c>
      <c r="J41" s="9">
        <v>0</v>
      </c>
      <c r="K41" s="9">
        <v>119</v>
      </c>
      <c r="L41" s="9">
        <v>132</v>
      </c>
      <c r="M41" s="9">
        <f t="shared" si="2"/>
        <v>13</v>
      </c>
      <c r="N41" s="14" t="s">
        <v>237</v>
      </c>
      <c r="O41" s="14">
        <v>0</v>
      </c>
      <c r="P41" s="14">
        <v>0</v>
      </c>
      <c r="Q41" s="14">
        <v>55</v>
      </c>
      <c r="R41" s="14">
        <v>51</v>
      </c>
      <c r="S41" s="14" t="s">
        <v>246</v>
      </c>
      <c r="T41" s="14">
        <v>0</v>
      </c>
      <c r="U41" s="9" t="s">
        <v>89</v>
      </c>
      <c r="V41" s="14"/>
      <c r="W41" s="14">
        <v>68</v>
      </c>
      <c r="X41" s="14">
        <v>3.5</v>
      </c>
      <c r="Y41" s="14">
        <v>0</v>
      </c>
      <c r="Z41" s="14">
        <v>9.6999999999999993</v>
      </c>
      <c r="AA41" s="14">
        <v>2.8</v>
      </c>
      <c r="AB41" s="14" t="s">
        <v>321</v>
      </c>
      <c r="AC41" s="14" t="s">
        <v>322</v>
      </c>
      <c r="AD41" s="14"/>
    </row>
    <row r="42" spans="1:30" x14ac:dyDescent="0.25">
      <c r="A42" s="15" t="s">
        <v>62</v>
      </c>
      <c r="B42" s="24">
        <v>83</v>
      </c>
      <c r="C42" s="24">
        <v>1</v>
      </c>
      <c r="D42" s="16">
        <v>41900</v>
      </c>
      <c r="E42" s="9">
        <v>75</v>
      </c>
      <c r="F42" s="28">
        <v>1.49</v>
      </c>
      <c r="G42" s="7">
        <v>1.07</v>
      </c>
      <c r="H42" s="7">
        <f t="shared" si="1"/>
        <v>-0.28187919463087246</v>
      </c>
      <c r="I42" s="28">
        <v>1.49</v>
      </c>
      <c r="J42" s="9">
        <v>0</v>
      </c>
      <c r="K42" s="9">
        <v>304</v>
      </c>
      <c r="L42" s="9">
        <v>232</v>
      </c>
      <c r="M42" s="9">
        <f t="shared" si="2"/>
        <v>-72</v>
      </c>
      <c r="N42" s="14" t="s">
        <v>237</v>
      </c>
      <c r="O42" s="14">
        <v>1</v>
      </c>
      <c r="P42" s="14">
        <v>0</v>
      </c>
      <c r="Q42" s="14">
        <v>44</v>
      </c>
      <c r="R42" s="14">
        <v>40</v>
      </c>
      <c r="S42" s="14" t="s">
        <v>241</v>
      </c>
      <c r="T42" s="14">
        <v>0</v>
      </c>
      <c r="U42" s="9" t="s">
        <v>63</v>
      </c>
      <c r="V42" s="14"/>
      <c r="W42" s="14"/>
      <c r="X42" s="14">
        <v>0</v>
      </c>
      <c r="Y42" s="14">
        <v>0</v>
      </c>
      <c r="Z42" s="14">
        <v>4.3</v>
      </c>
      <c r="AA42" s="14">
        <v>3</v>
      </c>
      <c r="AB42" s="14"/>
      <c r="AC42" s="14"/>
      <c r="AD42" s="14"/>
    </row>
    <row r="43" spans="1:30" x14ac:dyDescent="0.25">
      <c r="A43" s="15" t="s">
        <v>115</v>
      </c>
      <c r="B43" s="9">
        <v>72</v>
      </c>
      <c r="C43" s="9">
        <v>1</v>
      </c>
      <c r="D43" s="16">
        <v>41947</v>
      </c>
      <c r="E43" s="9">
        <v>67</v>
      </c>
      <c r="F43" s="28">
        <v>0.97</v>
      </c>
      <c r="G43" s="7">
        <v>1.34</v>
      </c>
      <c r="H43" s="7">
        <f t="shared" si="1"/>
        <v>0.38144329896907231</v>
      </c>
      <c r="I43" s="9" t="s">
        <v>198</v>
      </c>
      <c r="J43" s="9">
        <v>1</v>
      </c>
      <c r="K43" s="9">
        <v>60</v>
      </c>
      <c r="L43" s="9">
        <v>124</v>
      </c>
      <c r="M43" s="9">
        <f t="shared" si="2"/>
        <v>64</v>
      </c>
      <c r="N43" s="14" t="s">
        <v>287</v>
      </c>
      <c r="O43" s="14">
        <v>1</v>
      </c>
      <c r="P43" s="14">
        <v>0</v>
      </c>
      <c r="Q43" s="14">
        <v>76</v>
      </c>
      <c r="R43" s="14">
        <v>62</v>
      </c>
      <c r="S43" s="14" t="s">
        <v>324</v>
      </c>
      <c r="T43" s="14">
        <v>0</v>
      </c>
      <c r="U43" s="9" t="s">
        <v>61</v>
      </c>
      <c r="V43" s="14"/>
      <c r="W43" s="14">
        <v>167</v>
      </c>
      <c r="X43" s="14">
        <v>6</v>
      </c>
      <c r="Y43" s="53">
        <v>1</v>
      </c>
      <c r="Z43" s="14">
        <v>9.6999999999999993</v>
      </c>
      <c r="AA43" s="14">
        <v>250.9</v>
      </c>
      <c r="AB43" s="14" t="s">
        <v>325</v>
      </c>
      <c r="AC43" s="14" t="s">
        <v>326</v>
      </c>
      <c r="AD43" s="14"/>
    </row>
    <row r="44" spans="1:30" x14ac:dyDescent="0.25">
      <c r="A44" s="15" t="s">
        <v>77</v>
      </c>
      <c r="B44" s="24">
        <v>79</v>
      </c>
      <c r="C44" s="24">
        <v>2</v>
      </c>
      <c r="D44" s="16">
        <v>41913</v>
      </c>
      <c r="E44" s="9">
        <v>65</v>
      </c>
      <c r="F44" s="9">
        <v>1.5</v>
      </c>
      <c r="G44" s="7">
        <v>1.82</v>
      </c>
      <c r="H44" s="7">
        <f t="shared" si="1"/>
        <v>0.21333333333333337</v>
      </c>
      <c r="I44" s="9" t="s">
        <v>76</v>
      </c>
      <c r="J44" s="9">
        <v>0</v>
      </c>
      <c r="K44" s="9">
        <v>299</v>
      </c>
      <c r="L44" s="9">
        <v>114</v>
      </c>
      <c r="M44" s="9">
        <f t="shared" si="2"/>
        <v>-185</v>
      </c>
      <c r="N44" s="14" t="s">
        <v>255</v>
      </c>
      <c r="O44" s="14">
        <v>1</v>
      </c>
      <c r="P44" s="14">
        <v>0</v>
      </c>
      <c r="Q44" s="14">
        <v>31</v>
      </c>
      <c r="R44" s="14">
        <v>32</v>
      </c>
      <c r="S44" s="14" t="s">
        <v>241</v>
      </c>
      <c r="T44" s="14">
        <v>0</v>
      </c>
      <c r="V44" s="14"/>
      <c r="W44" s="14"/>
      <c r="X44" s="14">
        <v>3</v>
      </c>
      <c r="Y44" s="14">
        <v>0</v>
      </c>
      <c r="Z44" s="14">
        <v>9.9</v>
      </c>
      <c r="AA44" s="14">
        <v>1.7</v>
      </c>
      <c r="AB44" s="14" t="s">
        <v>327</v>
      </c>
      <c r="AC44" s="14" t="s">
        <v>328</v>
      </c>
      <c r="AD44" s="14"/>
    </row>
    <row r="45" spans="1:30" x14ac:dyDescent="0.25">
      <c r="A45" s="15" t="s">
        <v>49</v>
      </c>
      <c r="B45" s="24">
        <v>73</v>
      </c>
      <c r="C45" s="24">
        <v>2</v>
      </c>
      <c r="D45" s="16">
        <v>41844</v>
      </c>
      <c r="E45" s="9">
        <v>51</v>
      </c>
      <c r="F45" s="9">
        <v>0.65</v>
      </c>
      <c r="G45" s="7">
        <v>1.24</v>
      </c>
      <c r="H45" s="7">
        <f t="shared" si="1"/>
        <v>0.90769230769230758</v>
      </c>
      <c r="I45" s="9" t="s">
        <v>50</v>
      </c>
      <c r="J45" s="9">
        <v>1</v>
      </c>
      <c r="K45" s="9">
        <v>86</v>
      </c>
      <c r="L45" s="9">
        <v>186</v>
      </c>
      <c r="M45" s="9">
        <f t="shared" si="2"/>
        <v>100</v>
      </c>
      <c r="N45" s="14" t="s">
        <v>280</v>
      </c>
      <c r="O45" s="14">
        <v>0</v>
      </c>
      <c r="P45" s="14">
        <v>0</v>
      </c>
      <c r="Q45" s="14">
        <v>64</v>
      </c>
      <c r="R45" s="14">
        <v>51</v>
      </c>
      <c r="S45" s="14" t="s">
        <v>236</v>
      </c>
      <c r="T45" s="14">
        <v>0</v>
      </c>
      <c r="V45" s="14">
        <v>1.72</v>
      </c>
      <c r="W45" s="14">
        <v>104</v>
      </c>
      <c r="X45" s="14">
        <v>10</v>
      </c>
      <c r="Y45" s="14">
        <v>1</v>
      </c>
      <c r="Z45" s="14"/>
      <c r="AA45" s="14"/>
      <c r="AB45" s="14"/>
      <c r="AC45" s="14"/>
      <c r="AD45" s="14"/>
    </row>
    <row r="46" spans="1:30" x14ac:dyDescent="0.25">
      <c r="A46" s="15" t="s">
        <v>51</v>
      </c>
      <c r="B46" s="24">
        <v>82</v>
      </c>
      <c r="C46" s="24">
        <v>1</v>
      </c>
      <c r="D46" s="16">
        <v>41892</v>
      </c>
      <c r="E46" s="9">
        <v>69</v>
      </c>
      <c r="F46" s="28">
        <v>1.42</v>
      </c>
      <c r="G46" s="7">
        <v>1.73</v>
      </c>
      <c r="H46" s="7">
        <f t="shared" si="1"/>
        <v>0.21830985915492962</v>
      </c>
      <c r="I46" s="9" t="s">
        <v>61</v>
      </c>
      <c r="J46" s="9">
        <v>0</v>
      </c>
      <c r="K46" s="9">
        <v>169</v>
      </c>
      <c r="L46" s="9">
        <v>193</v>
      </c>
      <c r="M46" s="9">
        <f t="shared" si="2"/>
        <v>24</v>
      </c>
      <c r="N46" s="14" t="s">
        <v>329</v>
      </c>
      <c r="O46" s="14">
        <v>1</v>
      </c>
      <c r="P46" s="14">
        <v>0</v>
      </c>
      <c r="Q46" s="14">
        <v>40</v>
      </c>
      <c r="R46" s="14">
        <v>39</v>
      </c>
      <c r="S46" s="14" t="s">
        <v>247</v>
      </c>
      <c r="T46" s="14">
        <v>0</v>
      </c>
      <c r="U46" s="9" t="s">
        <v>52</v>
      </c>
      <c r="V46" s="14"/>
      <c r="W46" s="14">
        <v>111</v>
      </c>
      <c r="X46" s="14">
        <v>4.5</v>
      </c>
      <c r="Y46" s="53">
        <v>1</v>
      </c>
      <c r="Z46" s="14">
        <v>64.2</v>
      </c>
      <c r="AA46" s="14">
        <v>2.8</v>
      </c>
      <c r="AB46" s="14"/>
      <c r="AC46" s="14"/>
      <c r="AD46" s="14"/>
    </row>
    <row r="47" spans="1:30" x14ac:dyDescent="0.25">
      <c r="A47" s="15" t="s">
        <v>109</v>
      </c>
      <c r="B47" s="9">
        <v>80</v>
      </c>
      <c r="C47" s="9">
        <v>1</v>
      </c>
      <c r="D47" s="16">
        <v>41943</v>
      </c>
      <c r="E47" s="9">
        <v>72</v>
      </c>
      <c r="F47" s="28">
        <v>1.92</v>
      </c>
      <c r="G47" s="7">
        <v>1.5</v>
      </c>
      <c r="H47" s="7">
        <f t="shared" si="1"/>
        <v>-0.21874999999999997</v>
      </c>
      <c r="I47" s="9" t="s">
        <v>110</v>
      </c>
      <c r="J47" s="9">
        <v>0</v>
      </c>
      <c r="K47" s="9">
        <v>90</v>
      </c>
      <c r="L47" s="9">
        <v>96</v>
      </c>
      <c r="M47" s="9">
        <f t="shared" si="2"/>
        <v>6</v>
      </c>
      <c r="N47" s="14" t="s">
        <v>237</v>
      </c>
      <c r="O47" s="14">
        <v>1</v>
      </c>
      <c r="P47" s="14">
        <v>0</v>
      </c>
      <c r="Q47" s="14">
        <v>60</v>
      </c>
      <c r="R47" s="14">
        <v>31</v>
      </c>
      <c r="S47" s="14" t="s">
        <v>241</v>
      </c>
      <c r="T47" s="14">
        <v>0</v>
      </c>
      <c r="V47" s="14"/>
      <c r="W47" s="14"/>
      <c r="X47" s="14">
        <v>0</v>
      </c>
      <c r="Y47" s="53">
        <v>0</v>
      </c>
      <c r="Z47" s="14">
        <v>42.7</v>
      </c>
      <c r="AA47" s="14">
        <v>3.1</v>
      </c>
      <c r="AB47" s="14" t="s">
        <v>330</v>
      </c>
      <c r="AC47" s="14" t="s">
        <v>331</v>
      </c>
      <c r="AD47" s="14"/>
    </row>
    <row r="48" spans="1:30" x14ac:dyDescent="0.25">
      <c r="A48" s="15" t="s">
        <v>140</v>
      </c>
      <c r="B48" s="9">
        <v>79</v>
      </c>
      <c r="C48" s="9">
        <v>1</v>
      </c>
      <c r="D48" s="16">
        <v>42208</v>
      </c>
      <c r="E48" s="9">
        <v>77</v>
      </c>
      <c r="F48" s="28">
        <v>0.86</v>
      </c>
      <c r="G48" s="7">
        <v>1.67</v>
      </c>
      <c r="H48" s="7">
        <f t="shared" si="1"/>
        <v>0.94186046511627897</v>
      </c>
      <c r="I48" s="9" t="s">
        <v>143</v>
      </c>
      <c r="J48" s="9">
        <v>2</v>
      </c>
      <c r="K48" s="9">
        <v>109</v>
      </c>
      <c r="L48" s="9">
        <v>426</v>
      </c>
      <c r="M48" s="9">
        <f t="shared" si="2"/>
        <v>317</v>
      </c>
      <c r="N48" s="14" t="s">
        <v>287</v>
      </c>
      <c r="O48" s="14">
        <v>1</v>
      </c>
      <c r="P48" s="14">
        <v>1</v>
      </c>
      <c r="Q48" s="14">
        <v>44</v>
      </c>
      <c r="R48" s="14">
        <v>76</v>
      </c>
      <c r="S48" s="14" t="s">
        <v>332</v>
      </c>
      <c r="T48" s="14">
        <v>0</v>
      </c>
      <c r="U48" s="9" t="s">
        <v>141</v>
      </c>
      <c r="V48" s="14"/>
      <c r="W48" s="14">
        <v>193</v>
      </c>
      <c r="X48" s="14">
        <v>7</v>
      </c>
      <c r="Y48" s="53">
        <v>1</v>
      </c>
      <c r="Z48" s="14">
        <v>8.6999999999999993</v>
      </c>
      <c r="AA48" s="14">
        <v>72.7</v>
      </c>
      <c r="AB48" s="14" t="s">
        <v>333</v>
      </c>
      <c r="AC48" s="14" t="s">
        <v>334</v>
      </c>
      <c r="AD48" s="14"/>
    </row>
    <row r="49" spans="1:30" x14ac:dyDescent="0.25">
      <c r="A49" s="18" t="s">
        <v>29</v>
      </c>
      <c r="B49" s="19">
        <v>78</v>
      </c>
      <c r="C49" s="19">
        <v>2</v>
      </c>
      <c r="D49" s="20">
        <v>41751</v>
      </c>
      <c r="E49" s="21">
        <v>50</v>
      </c>
      <c r="F49" s="21">
        <v>1.22</v>
      </c>
      <c r="G49" s="7">
        <v>1.75</v>
      </c>
      <c r="H49" s="7">
        <f t="shared" si="1"/>
        <v>0.43442622950819676</v>
      </c>
      <c r="I49" s="21">
        <v>3.07</v>
      </c>
      <c r="J49" s="21">
        <v>2</v>
      </c>
      <c r="K49" s="21">
        <v>169</v>
      </c>
      <c r="L49" s="21">
        <v>608</v>
      </c>
      <c r="M49" s="9">
        <f t="shared" si="2"/>
        <v>439</v>
      </c>
      <c r="N49" s="14" t="s">
        <v>306</v>
      </c>
      <c r="O49" s="14">
        <v>1</v>
      </c>
      <c r="P49" s="14">
        <v>0</v>
      </c>
      <c r="Q49" s="14">
        <v>52</v>
      </c>
      <c r="R49" s="14">
        <v>30</v>
      </c>
      <c r="S49" s="14" t="s">
        <v>266</v>
      </c>
      <c r="T49" s="14">
        <v>0</v>
      </c>
      <c r="U49" s="23">
        <v>3.19</v>
      </c>
      <c r="V49" s="14">
        <v>3.19</v>
      </c>
      <c r="W49" s="14">
        <v>131</v>
      </c>
      <c r="X49" s="14">
        <v>18</v>
      </c>
      <c r="Y49" s="14">
        <v>1</v>
      </c>
      <c r="Z49" s="14">
        <v>64.7</v>
      </c>
      <c r="AA49" s="14">
        <v>60.1</v>
      </c>
      <c r="AB49" s="14"/>
      <c r="AC49" s="14"/>
      <c r="AD49" s="14"/>
    </row>
    <row r="50" spans="1:30" x14ac:dyDescent="0.25">
      <c r="A50" s="15" t="s">
        <v>18</v>
      </c>
      <c r="B50" s="24">
        <v>75</v>
      </c>
      <c r="C50" s="24">
        <v>1</v>
      </c>
      <c r="D50" s="16">
        <v>41703</v>
      </c>
      <c r="E50" s="9">
        <v>72</v>
      </c>
      <c r="F50" s="28">
        <v>0.84</v>
      </c>
      <c r="G50" s="7">
        <v>1.06</v>
      </c>
      <c r="H50" s="7">
        <f t="shared" si="1"/>
        <v>0.26190476190476203</v>
      </c>
      <c r="I50" s="9">
        <v>1.1399999999999999</v>
      </c>
      <c r="J50" s="9">
        <v>0</v>
      </c>
      <c r="K50" s="9">
        <v>70</v>
      </c>
      <c r="L50" s="9">
        <v>223</v>
      </c>
      <c r="M50" s="9">
        <f t="shared" si="2"/>
        <v>153</v>
      </c>
      <c r="N50" s="14" t="s">
        <v>335</v>
      </c>
      <c r="O50" s="14">
        <v>0</v>
      </c>
      <c r="P50" s="14">
        <v>0</v>
      </c>
      <c r="Q50" s="14">
        <v>31</v>
      </c>
      <c r="R50" s="14">
        <v>77</v>
      </c>
      <c r="S50" s="14" t="s">
        <v>336</v>
      </c>
      <c r="T50" s="14">
        <v>0</v>
      </c>
      <c r="U50" s="27">
        <v>0.21319444444444446</v>
      </c>
      <c r="V50" s="14">
        <v>0.21319444444444446</v>
      </c>
      <c r="W50" s="14">
        <v>267</v>
      </c>
      <c r="X50" s="14">
        <v>8</v>
      </c>
      <c r="Y50" s="14">
        <v>1</v>
      </c>
      <c r="Z50" s="14">
        <v>16</v>
      </c>
      <c r="AA50" s="14">
        <v>677</v>
      </c>
      <c r="AB50" s="14"/>
      <c r="AC50" s="14"/>
      <c r="AD50" s="14"/>
    </row>
    <row r="51" spans="1:30" x14ac:dyDescent="0.25">
      <c r="A51" s="15" t="s">
        <v>23</v>
      </c>
      <c r="B51" s="19">
        <v>73</v>
      </c>
      <c r="C51" s="19">
        <v>1</v>
      </c>
      <c r="D51" s="16">
        <v>41717</v>
      </c>
      <c r="E51" s="21">
        <v>79</v>
      </c>
      <c r="F51" s="34">
        <v>1.1399999999999999</v>
      </c>
      <c r="G51" s="7">
        <v>1.47</v>
      </c>
      <c r="H51" s="7">
        <f t="shared" si="1"/>
        <v>0.28947368421052638</v>
      </c>
      <c r="I51" s="21">
        <v>2.0099999999999998</v>
      </c>
      <c r="J51" s="21">
        <v>1</v>
      </c>
      <c r="K51" s="21">
        <v>80</v>
      </c>
      <c r="L51" s="21">
        <v>136</v>
      </c>
      <c r="M51" s="9">
        <f t="shared" si="2"/>
        <v>56</v>
      </c>
      <c r="N51" s="14" t="s">
        <v>238</v>
      </c>
      <c r="O51" s="14">
        <v>1</v>
      </c>
      <c r="P51" s="14">
        <v>1</v>
      </c>
      <c r="Q51" s="14">
        <v>33</v>
      </c>
      <c r="R51" s="14">
        <v>67</v>
      </c>
      <c r="S51" s="14" t="s">
        <v>290</v>
      </c>
      <c r="T51" s="14">
        <v>0</v>
      </c>
      <c r="U51" s="23">
        <v>5.97</v>
      </c>
      <c r="V51" s="14">
        <v>5.97</v>
      </c>
      <c r="W51" s="14"/>
      <c r="X51" s="14">
        <v>6</v>
      </c>
      <c r="Y51" s="14">
        <v>0</v>
      </c>
      <c r="Z51" s="14">
        <v>7.1</v>
      </c>
      <c r="AA51" s="14">
        <v>300.5</v>
      </c>
      <c r="AB51" s="14"/>
      <c r="AC51" s="14"/>
      <c r="AD51" s="14"/>
    </row>
    <row r="52" spans="1:30" x14ac:dyDescent="0.25">
      <c r="A52" s="15" t="s">
        <v>14</v>
      </c>
      <c r="B52" s="24">
        <v>78</v>
      </c>
      <c r="C52" s="24">
        <v>2</v>
      </c>
      <c r="D52" s="16">
        <v>41694</v>
      </c>
      <c r="E52" s="9">
        <v>68</v>
      </c>
      <c r="F52" s="9">
        <v>0.92</v>
      </c>
      <c r="G52" s="7">
        <v>0.97</v>
      </c>
      <c r="H52" s="7">
        <f t="shared" si="1"/>
        <v>5.4347826086956444E-2</v>
      </c>
      <c r="I52" s="9">
        <v>0.99</v>
      </c>
      <c r="J52" s="9">
        <v>0</v>
      </c>
      <c r="K52" s="9">
        <v>79</v>
      </c>
      <c r="L52" s="9">
        <v>55</v>
      </c>
      <c r="M52" s="9">
        <f t="shared" si="2"/>
        <v>-24</v>
      </c>
      <c r="N52" s="14" t="s">
        <v>337</v>
      </c>
      <c r="O52" s="14">
        <v>1</v>
      </c>
      <c r="P52" s="14">
        <v>0</v>
      </c>
      <c r="Q52" s="14">
        <v>58</v>
      </c>
      <c r="R52" s="14">
        <v>57</v>
      </c>
      <c r="S52" s="14" t="s">
        <v>266</v>
      </c>
      <c r="T52" s="14">
        <v>0</v>
      </c>
      <c r="U52" s="27">
        <v>1.51</v>
      </c>
      <c r="V52" s="14">
        <v>1.51</v>
      </c>
      <c r="W52" s="14">
        <v>104</v>
      </c>
      <c r="X52" s="14">
        <v>6</v>
      </c>
      <c r="Y52" s="14">
        <v>1</v>
      </c>
      <c r="Z52" s="14">
        <v>0.1</v>
      </c>
      <c r="AA52" s="14">
        <v>0.3</v>
      </c>
      <c r="AB52" s="14"/>
      <c r="AC52" s="14"/>
      <c r="AD52" s="14"/>
    </row>
    <row r="53" spans="1:30" x14ac:dyDescent="0.25">
      <c r="A53" s="15" t="s">
        <v>135</v>
      </c>
      <c r="B53" s="9">
        <v>76</v>
      </c>
      <c r="C53" s="9">
        <v>1</v>
      </c>
      <c r="D53" s="16">
        <v>41983</v>
      </c>
      <c r="E53" s="9">
        <v>68</v>
      </c>
      <c r="F53" s="28">
        <v>1.35</v>
      </c>
      <c r="G53" s="7">
        <v>1.36</v>
      </c>
      <c r="H53" s="7">
        <f t="shared" si="1"/>
        <v>7.4074074074074138E-3</v>
      </c>
      <c r="I53" s="9" t="s">
        <v>202</v>
      </c>
      <c r="J53" s="9">
        <v>0</v>
      </c>
      <c r="K53" s="9">
        <v>72</v>
      </c>
      <c r="L53" s="9">
        <v>92</v>
      </c>
      <c r="M53" s="9">
        <f t="shared" si="2"/>
        <v>20</v>
      </c>
      <c r="N53" s="14" t="s">
        <v>265</v>
      </c>
      <c r="O53" s="14">
        <v>1</v>
      </c>
      <c r="P53" s="14">
        <v>0</v>
      </c>
      <c r="Q53" s="14">
        <v>40</v>
      </c>
      <c r="R53" s="14">
        <v>45</v>
      </c>
      <c r="S53" s="14" t="s">
        <v>266</v>
      </c>
      <c r="T53" s="14">
        <v>0</v>
      </c>
      <c r="U53" s="9" t="s">
        <v>136</v>
      </c>
      <c r="V53" s="14"/>
      <c r="W53" s="14">
        <v>64</v>
      </c>
      <c r="X53" s="14">
        <v>3</v>
      </c>
      <c r="Y53" s="53">
        <v>1</v>
      </c>
      <c r="Z53" s="14"/>
      <c r="AA53" s="14">
        <v>3.8</v>
      </c>
      <c r="AB53" s="14"/>
      <c r="AC53" s="14" t="s">
        <v>338</v>
      </c>
      <c r="AD53" s="14"/>
    </row>
    <row r="54" spans="1:30" x14ac:dyDescent="0.25">
      <c r="A54" s="15" t="s">
        <v>22</v>
      </c>
      <c r="B54" s="19">
        <v>75</v>
      </c>
      <c r="C54" s="19">
        <v>2</v>
      </c>
      <c r="D54" s="20">
        <v>41712</v>
      </c>
      <c r="E54" s="21">
        <v>65</v>
      </c>
      <c r="F54" s="21">
        <v>1.23</v>
      </c>
      <c r="G54" s="7">
        <v>1.17</v>
      </c>
      <c r="H54" s="7">
        <f t="shared" si="1"/>
        <v>-4.8780487804878092E-2</v>
      </c>
      <c r="I54" s="21">
        <v>1.47</v>
      </c>
      <c r="J54" s="21">
        <v>0</v>
      </c>
      <c r="K54" s="21">
        <v>61</v>
      </c>
      <c r="L54" s="21">
        <v>95</v>
      </c>
      <c r="M54" s="9">
        <f t="shared" si="2"/>
        <v>34</v>
      </c>
      <c r="N54" s="14" t="s">
        <v>339</v>
      </c>
      <c r="O54" s="14">
        <v>1</v>
      </c>
      <c r="P54" s="14">
        <v>1</v>
      </c>
      <c r="Q54" s="14">
        <v>45</v>
      </c>
      <c r="R54" s="14">
        <v>35</v>
      </c>
      <c r="S54" s="14" t="s">
        <v>340</v>
      </c>
      <c r="T54" s="14">
        <v>0</v>
      </c>
      <c r="U54" s="23">
        <v>14.86</v>
      </c>
      <c r="V54" s="14">
        <v>14.86</v>
      </c>
      <c r="W54" s="14">
        <v>153</v>
      </c>
      <c r="X54" s="14">
        <v>4.5</v>
      </c>
      <c r="Y54" s="14">
        <v>1</v>
      </c>
      <c r="Z54" s="14">
        <v>7.6</v>
      </c>
      <c r="AA54" s="14">
        <v>6.7</v>
      </c>
      <c r="AB54" s="14"/>
      <c r="AC54" s="14"/>
      <c r="AD54" s="14"/>
    </row>
    <row r="55" spans="1:30" x14ac:dyDescent="0.25">
      <c r="A55" s="15" t="s">
        <v>147</v>
      </c>
      <c r="B55" s="9">
        <v>77</v>
      </c>
      <c r="C55" s="9">
        <v>1</v>
      </c>
      <c r="D55" s="16">
        <v>42256</v>
      </c>
      <c r="E55" s="9">
        <v>85</v>
      </c>
      <c r="F55" s="28">
        <v>2.1</v>
      </c>
      <c r="G55" s="7">
        <v>2.29</v>
      </c>
      <c r="H55" s="7">
        <f t="shared" si="1"/>
        <v>9.0476190476190446E-2</v>
      </c>
      <c r="I55" s="9" t="s">
        <v>203</v>
      </c>
      <c r="J55" s="9">
        <v>1</v>
      </c>
      <c r="K55" s="9">
        <v>487</v>
      </c>
      <c r="L55" s="9">
        <v>369</v>
      </c>
      <c r="M55" s="9">
        <f t="shared" si="2"/>
        <v>-118</v>
      </c>
      <c r="N55" s="14" t="s">
        <v>237</v>
      </c>
      <c r="O55" s="14">
        <v>1</v>
      </c>
      <c r="P55" s="14">
        <v>1</v>
      </c>
      <c r="Q55" s="14">
        <v>58</v>
      </c>
      <c r="R55" s="14">
        <v>31</v>
      </c>
      <c r="S55" s="14" t="s">
        <v>238</v>
      </c>
      <c r="T55" s="14">
        <v>0</v>
      </c>
      <c r="U55" s="9">
        <v>4.88</v>
      </c>
      <c r="V55" s="14">
        <v>4.88</v>
      </c>
      <c r="W55" s="14"/>
      <c r="X55" s="14">
        <v>4</v>
      </c>
      <c r="Y55" s="14">
        <v>1</v>
      </c>
      <c r="Z55" s="14">
        <v>23.5</v>
      </c>
      <c r="AA55" s="14">
        <v>28.1</v>
      </c>
      <c r="AB55" s="14" t="s">
        <v>341</v>
      </c>
      <c r="AC55" s="14" t="s">
        <v>342</v>
      </c>
      <c r="AD55" s="14"/>
    </row>
    <row r="56" spans="1:30" x14ac:dyDescent="0.25">
      <c r="A56" s="15" t="s">
        <v>80</v>
      </c>
      <c r="B56" s="24">
        <v>74</v>
      </c>
      <c r="C56" s="24">
        <v>2</v>
      </c>
      <c r="D56" s="16">
        <v>41915</v>
      </c>
      <c r="E56" s="9">
        <v>75</v>
      </c>
      <c r="F56" s="9">
        <v>0.6</v>
      </c>
      <c r="G56" s="7">
        <v>0.69</v>
      </c>
      <c r="H56" s="7">
        <f t="shared" si="1"/>
        <v>0.14999999999999997</v>
      </c>
      <c r="I56" s="9" t="s">
        <v>46</v>
      </c>
      <c r="J56" s="9">
        <v>0</v>
      </c>
      <c r="K56" s="9">
        <v>179</v>
      </c>
      <c r="L56" s="9">
        <v>151</v>
      </c>
      <c r="M56" s="9">
        <f t="shared" si="2"/>
        <v>-28</v>
      </c>
      <c r="N56" s="14" t="s">
        <v>287</v>
      </c>
      <c r="O56" s="14">
        <v>0</v>
      </c>
      <c r="P56" s="14">
        <v>0</v>
      </c>
      <c r="Q56" s="14">
        <v>60</v>
      </c>
      <c r="R56" s="14">
        <v>97</v>
      </c>
      <c r="S56" s="14" t="s">
        <v>305</v>
      </c>
      <c r="T56" s="14">
        <v>0</v>
      </c>
      <c r="U56" s="9" t="s">
        <v>81</v>
      </c>
      <c r="V56" s="14"/>
      <c r="W56" s="14">
        <v>87</v>
      </c>
      <c r="X56" s="14">
        <v>5</v>
      </c>
      <c r="Y56" s="14">
        <v>0</v>
      </c>
      <c r="Z56" s="14">
        <v>1.1000000000000001</v>
      </c>
      <c r="AA56" s="14">
        <v>15.7</v>
      </c>
      <c r="AB56" s="14"/>
      <c r="AC56" s="14"/>
      <c r="AD56" s="14"/>
    </row>
    <row r="57" spans="1:30" x14ac:dyDescent="0.25">
      <c r="A57" s="15" t="s">
        <v>139</v>
      </c>
      <c r="B57" s="9">
        <v>65</v>
      </c>
      <c r="C57" s="9">
        <v>2</v>
      </c>
      <c r="D57" s="16">
        <v>42199</v>
      </c>
      <c r="E57" s="9">
        <v>65</v>
      </c>
      <c r="F57" s="9">
        <v>1.1200000000000001</v>
      </c>
      <c r="G57" s="7">
        <v>1.07</v>
      </c>
      <c r="H57" s="7">
        <f t="shared" si="1"/>
        <v>-4.4642857142857179E-2</v>
      </c>
      <c r="I57" s="9" t="s">
        <v>95</v>
      </c>
      <c r="J57" s="9">
        <v>0</v>
      </c>
      <c r="K57" s="9">
        <v>178</v>
      </c>
      <c r="L57" s="9">
        <v>234</v>
      </c>
      <c r="M57" s="9">
        <f t="shared" si="2"/>
        <v>56</v>
      </c>
      <c r="N57" s="14" t="s">
        <v>231</v>
      </c>
      <c r="O57" s="14">
        <v>1</v>
      </c>
      <c r="P57" s="14">
        <v>0</v>
      </c>
      <c r="Q57" s="14">
        <v>46</v>
      </c>
      <c r="R57" s="14">
        <v>51</v>
      </c>
      <c r="S57" s="14" t="s">
        <v>247</v>
      </c>
      <c r="T57" s="14">
        <v>1</v>
      </c>
      <c r="U57" s="9">
        <v>14.8</v>
      </c>
      <c r="V57" s="14">
        <v>14.8</v>
      </c>
      <c r="W57" s="14">
        <v>189</v>
      </c>
      <c r="X57" s="14">
        <v>4</v>
      </c>
      <c r="Y57" s="14">
        <v>1</v>
      </c>
      <c r="Z57" s="14">
        <v>7.7</v>
      </c>
      <c r="AA57" s="14">
        <v>246.2</v>
      </c>
      <c r="AB57" s="14" t="s">
        <v>343</v>
      </c>
      <c r="AC57" s="14" t="s">
        <v>344</v>
      </c>
      <c r="AD57" s="14"/>
    </row>
    <row r="58" spans="1:30" x14ac:dyDescent="0.25">
      <c r="A58" s="15" t="s">
        <v>13</v>
      </c>
      <c r="B58" s="24">
        <v>80</v>
      </c>
      <c r="C58" s="24">
        <v>2</v>
      </c>
      <c r="D58" s="16">
        <v>41688</v>
      </c>
      <c r="E58" s="9">
        <v>55</v>
      </c>
      <c r="F58" s="9">
        <v>0.88</v>
      </c>
      <c r="G58" s="7">
        <v>1.47</v>
      </c>
      <c r="H58" s="7">
        <f t="shared" si="1"/>
        <v>0.67045454545454541</v>
      </c>
      <c r="I58" s="9">
        <v>1.47</v>
      </c>
      <c r="J58" s="9">
        <v>1</v>
      </c>
      <c r="K58" s="9">
        <v>77</v>
      </c>
      <c r="L58" s="9">
        <v>97</v>
      </c>
      <c r="M58" s="9">
        <f t="shared" si="2"/>
        <v>20</v>
      </c>
      <c r="N58" s="14" t="s">
        <v>345</v>
      </c>
      <c r="O58" s="14">
        <v>0</v>
      </c>
      <c r="P58" s="14">
        <v>0</v>
      </c>
      <c r="Q58" s="14">
        <v>50</v>
      </c>
      <c r="R58" s="14">
        <v>44</v>
      </c>
      <c r="S58" s="14" t="s">
        <v>346</v>
      </c>
      <c r="T58" s="14">
        <v>0</v>
      </c>
      <c r="U58" s="27">
        <v>7.95</v>
      </c>
      <c r="V58" s="14">
        <v>7.95</v>
      </c>
      <c r="W58" s="14">
        <v>99</v>
      </c>
      <c r="X58" s="14">
        <v>15</v>
      </c>
      <c r="Y58" s="14">
        <v>0</v>
      </c>
      <c r="Z58" s="14">
        <v>0.6</v>
      </c>
      <c r="AA58" s="14">
        <v>6</v>
      </c>
      <c r="AB58" s="14"/>
      <c r="AC58" s="14"/>
      <c r="AD58" s="14"/>
    </row>
    <row r="59" spans="1:30" x14ac:dyDescent="0.25">
      <c r="A59" s="15" t="s">
        <v>37</v>
      </c>
      <c r="B59" s="24">
        <v>71</v>
      </c>
      <c r="C59" s="24">
        <v>1</v>
      </c>
      <c r="D59" s="16">
        <v>41821</v>
      </c>
      <c r="E59" s="9">
        <v>70</v>
      </c>
      <c r="F59" s="28">
        <v>1.28</v>
      </c>
      <c r="G59" s="7">
        <v>1.48</v>
      </c>
      <c r="H59" s="7">
        <f t="shared" si="1"/>
        <v>0.15624999999999997</v>
      </c>
      <c r="I59" s="9" t="s">
        <v>47</v>
      </c>
      <c r="J59" s="9">
        <v>0</v>
      </c>
      <c r="K59" s="9">
        <v>75</v>
      </c>
      <c r="L59" s="9">
        <v>266</v>
      </c>
      <c r="M59" s="9">
        <f t="shared" si="2"/>
        <v>191</v>
      </c>
      <c r="N59" s="14" t="s">
        <v>237</v>
      </c>
      <c r="O59" s="14">
        <v>1</v>
      </c>
      <c r="P59" s="14">
        <v>1</v>
      </c>
      <c r="Q59" s="14">
        <v>63</v>
      </c>
      <c r="R59" s="14">
        <v>53</v>
      </c>
      <c r="S59" s="14" t="s">
        <v>238</v>
      </c>
      <c r="T59" s="14">
        <v>0</v>
      </c>
      <c r="U59" s="9" t="s">
        <v>41</v>
      </c>
      <c r="V59" s="14"/>
      <c r="W59" s="14">
        <v>175</v>
      </c>
      <c r="X59" s="14">
        <v>3</v>
      </c>
      <c r="Y59" s="14">
        <v>1</v>
      </c>
      <c r="Z59" s="14">
        <v>157.4</v>
      </c>
      <c r="AA59" s="14">
        <v>23</v>
      </c>
      <c r="AB59" s="14"/>
      <c r="AC59" s="14"/>
      <c r="AD59" s="14"/>
    </row>
    <row r="60" spans="1:30" x14ac:dyDescent="0.25">
      <c r="A60" s="15" t="s">
        <v>12</v>
      </c>
      <c r="B60" s="24">
        <v>75</v>
      </c>
      <c r="C60" s="24">
        <v>1</v>
      </c>
      <c r="D60" s="16">
        <v>41687</v>
      </c>
      <c r="E60" s="9">
        <v>82</v>
      </c>
      <c r="F60" s="28">
        <v>0.81</v>
      </c>
      <c r="G60" s="7">
        <v>0.76</v>
      </c>
      <c r="H60" s="7">
        <f t="shared" si="1"/>
        <v>-6.1728395061728447E-2</v>
      </c>
      <c r="I60" s="9">
        <v>1.01</v>
      </c>
      <c r="J60" s="9">
        <v>0</v>
      </c>
      <c r="K60" s="9">
        <v>39</v>
      </c>
      <c r="L60" s="9">
        <v>99</v>
      </c>
      <c r="M60" s="9">
        <f t="shared" si="2"/>
        <v>60</v>
      </c>
      <c r="N60" s="14" t="s">
        <v>347</v>
      </c>
      <c r="O60" s="14">
        <v>1</v>
      </c>
      <c r="P60" s="14">
        <v>0</v>
      </c>
      <c r="Q60" s="14">
        <v>59</v>
      </c>
      <c r="R60" s="14">
        <v>91</v>
      </c>
      <c r="S60" s="14" t="s">
        <v>348</v>
      </c>
      <c r="T60" s="14">
        <v>0</v>
      </c>
      <c r="U60" s="27">
        <v>3.3</v>
      </c>
      <c r="V60" s="14">
        <v>3.3</v>
      </c>
      <c r="W60" s="14">
        <v>92</v>
      </c>
      <c r="X60" s="14">
        <v>4</v>
      </c>
      <c r="Y60" s="14">
        <v>0</v>
      </c>
      <c r="Z60" s="14">
        <v>10.8</v>
      </c>
      <c r="AA60" s="14">
        <v>5.7</v>
      </c>
      <c r="AB60" s="14"/>
      <c r="AC60" s="14"/>
      <c r="AD60" s="14"/>
    </row>
    <row r="61" spans="1:30" x14ac:dyDescent="0.25">
      <c r="A61" s="15" t="s">
        <v>73</v>
      </c>
      <c r="B61" s="24">
        <v>76</v>
      </c>
      <c r="C61" s="24">
        <v>2</v>
      </c>
      <c r="D61" s="16">
        <v>41908</v>
      </c>
      <c r="E61" s="9">
        <v>75</v>
      </c>
      <c r="F61" s="9">
        <v>1.06</v>
      </c>
      <c r="G61" s="7">
        <v>1.31</v>
      </c>
      <c r="H61" s="7">
        <f t="shared" si="1"/>
        <v>0.23584905660377356</v>
      </c>
      <c r="I61" s="9" t="s">
        <v>108</v>
      </c>
      <c r="J61" s="9">
        <v>2</v>
      </c>
      <c r="K61" s="9">
        <v>169</v>
      </c>
      <c r="L61" s="9">
        <v>329</v>
      </c>
      <c r="M61" s="9">
        <f t="shared" si="2"/>
        <v>160</v>
      </c>
      <c r="N61" s="14" t="s">
        <v>349</v>
      </c>
      <c r="O61" s="14">
        <v>1</v>
      </c>
      <c r="P61" s="14">
        <v>0</v>
      </c>
      <c r="Q61" s="14">
        <v>63</v>
      </c>
      <c r="R61" s="14">
        <v>46</v>
      </c>
      <c r="S61" s="14" t="s">
        <v>350</v>
      </c>
      <c r="T61" s="14">
        <v>0</v>
      </c>
      <c r="U61" s="9" t="s">
        <v>74</v>
      </c>
      <c r="V61" s="14"/>
      <c r="W61" s="14"/>
      <c r="X61" s="14"/>
      <c r="Y61" s="14">
        <v>1</v>
      </c>
      <c r="Z61" s="14">
        <v>4.5</v>
      </c>
      <c r="AA61" s="14">
        <v>315</v>
      </c>
      <c r="AB61" s="14"/>
      <c r="AC61" s="14"/>
      <c r="AD61" s="14"/>
    </row>
    <row r="62" spans="1:30" x14ac:dyDescent="0.25">
      <c r="A62" s="15" t="s">
        <v>104</v>
      </c>
      <c r="B62" s="9">
        <v>73</v>
      </c>
      <c r="C62" s="9">
        <v>2</v>
      </c>
      <c r="D62" s="16">
        <v>41934</v>
      </c>
      <c r="E62" s="9">
        <v>47</v>
      </c>
      <c r="F62" s="9">
        <v>1.24</v>
      </c>
      <c r="G62" s="7">
        <v>0.79</v>
      </c>
      <c r="H62" s="7">
        <f t="shared" si="1"/>
        <v>-0.36290322580645157</v>
      </c>
      <c r="I62" s="9" t="s">
        <v>198</v>
      </c>
      <c r="J62" s="9">
        <v>0</v>
      </c>
      <c r="K62" s="9">
        <v>168</v>
      </c>
      <c r="L62" s="9">
        <v>145</v>
      </c>
      <c r="M62" s="9">
        <f t="shared" si="2"/>
        <v>-23</v>
      </c>
      <c r="N62" s="14" t="s">
        <v>349</v>
      </c>
      <c r="O62" s="14">
        <v>0</v>
      </c>
      <c r="P62" s="14">
        <v>0</v>
      </c>
      <c r="Q62" s="14">
        <v>45</v>
      </c>
      <c r="R62" s="14">
        <v>28</v>
      </c>
      <c r="S62" s="14" t="s">
        <v>247</v>
      </c>
      <c r="T62" s="14">
        <v>0</v>
      </c>
      <c r="U62" s="9" t="s">
        <v>105</v>
      </c>
      <c r="V62" s="14"/>
      <c r="W62" s="14"/>
      <c r="X62" s="14">
        <v>7</v>
      </c>
      <c r="Y62" s="14">
        <v>0</v>
      </c>
      <c r="Z62" s="14">
        <v>264.7</v>
      </c>
      <c r="AA62" s="14">
        <v>61.9</v>
      </c>
      <c r="AB62" s="14" t="s">
        <v>351</v>
      </c>
      <c r="AC62" s="14" t="s">
        <v>352</v>
      </c>
      <c r="AD62" s="14"/>
    </row>
    <row r="63" spans="1:30" x14ac:dyDescent="0.25">
      <c r="A63" s="15" t="s">
        <v>97</v>
      </c>
      <c r="B63" s="24">
        <v>73</v>
      </c>
      <c r="C63" s="24">
        <v>2</v>
      </c>
      <c r="D63" s="16">
        <v>41929</v>
      </c>
      <c r="E63" s="9">
        <v>61</v>
      </c>
      <c r="F63" s="9">
        <v>0.9</v>
      </c>
      <c r="G63" s="7">
        <v>1.6</v>
      </c>
      <c r="H63" s="7">
        <f t="shared" si="1"/>
        <v>0.77777777777777779</v>
      </c>
      <c r="I63" s="9" t="s">
        <v>200</v>
      </c>
      <c r="J63" s="9">
        <v>1</v>
      </c>
      <c r="K63" s="9">
        <v>216</v>
      </c>
      <c r="L63" s="9">
        <v>288</v>
      </c>
      <c r="M63" s="9">
        <f t="shared" si="2"/>
        <v>72</v>
      </c>
      <c r="N63" s="14" t="s">
        <v>267</v>
      </c>
      <c r="O63" s="14">
        <v>1</v>
      </c>
      <c r="P63" s="14">
        <v>0</v>
      </c>
      <c r="Q63" s="14">
        <v>66</v>
      </c>
      <c r="R63" s="14">
        <v>53</v>
      </c>
      <c r="S63" s="14" t="s">
        <v>353</v>
      </c>
      <c r="T63" s="14">
        <v>1</v>
      </c>
      <c r="U63" s="9" t="s">
        <v>55</v>
      </c>
      <c r="V63" s="14"/>
      <c r="W63" s="14">
        <v>167</v>
      </c>
      <c r="X63" s="14">
        <v>5</v>
      </c>
      <c r="Y63" s="53">
        <v>0</v>
      </c>
      <c r="Z63" s="14">
        <v>19.2</v>
      </c>
      <c r="AA63" s="14">
        <v>1500</v>
      </c>
      <c r="AB63" s="14" t="s">
        <v>354</v>
      </c>
      <c r="AC63" s="14" t="s">
        <v>355</v>
      </c>
      <c r="AD63" s="14"/>
    </row>
    <row r="64" spans="1:30" x14ac:dyDescent="0.25">
      <c r="A64" s="15" t="s">
        <v>75</v>
      </c>
      <c r="B64" s="24">
        <v>76</v>
      </c>
      <c r="C64" s="24">
        <v>2</v>
      </c>
      <c r="D64" s="16">
        <v>41908</v>
      </c>
      <c r="E64" s="9">
        <v>49</v>
      </c>
      <c r="F64" s="9">
        <v>0.91</v>
      </c>
      <c r="G64" s="7">
        <v>1.2</v>
      </c>
      <c r="H64" s="7">
        <f t="shared" si="1"/>
        <v>0.3186813186813186</v>
      </c>
      <c r="I64" s="9" t="s">
        <v>101</v>
      </c>
      <c r="J64" s="9">
        <v>0</v>
      </c>
      <c r="K64" s="9">
        <v>113</v>
      </c>
      <c r="L64" s="9">
        <v>116</v>
      </c>
      <c r="M64" s="9">
        <f t="shared" si="2"/>
        <v>3</v>
      </c>
      <c r="N64" s="14" t="s">
        <v>237</v>
      </c>
      <c r="O64" s="14"/>
      <c r="P64" s="14"/>
      <c r="Q64" s="14">
        <v>70</v>
      </c>
      <c r="R64" s="14">
        <v>46</v>
      </c>
      <c r="S64" s="14" t="s">
        <v>356</v>
      </c>
      <c r="T64" s="14">
        <v>0</v>
      </c>
      <c r="U64" s="9">
        <v>3.02</v>
      </c>
      <c r="V64" s="14">
        <v>3.02</v>
      </c>
      <c r="W64" s="14">
        <v>85</v>
      </c>
      <c r="X64" s="14">
        <v>6</v>
      </c>
      <c r="Y64" s="14">
        <v>0</v>
      </c>
      <c r="Z64" s="14">
        <v>5</v>
      </c>
      <c r="AA64" s="14">
        <v>1.3</v>
      </c>
      <c r="AB64" s="14" t="s">
        <v>357</v>
      </c>
      <c r="AC64" s="14" t="s">
        <v>358</v>
      </c>
      <c r="AD64" s="14"/>
    </row>
    <row r="65" spans="1:30" x14ac:dyDescent="0.25">
      <c r="A65" s="15" t="s">
        <v>15</v>
      </c>
      <c r="B65" s="24">
        <v>69</v>
      </c>
      <c r="C65" s="24">
        <v>1</v>
      </c>
      <c r="D65" s="16">
        <v>41694</v>
      </c>
      <c r="E65" s="9">
        <v>78</v>
      </c>
      <c r="F65" s="28">
        <v>0.74</v>
      </c>
      <c r="G65" s="7">
        <v>0.76</v>
      </c>
      <c r="H65" s="7">
        <f t="shared" si="1"/>
        <v>2.7027027027027053E-2</v>
      </c>
      <c r="I65" s="29" t="s">
        <v>36</v>
      </c>
      <c r="J65" s="9">
        <v>0</v>
      </c>
      <c r="K65" s="9">
        <v>35</v>
      </c>
      <c r="L65" s="9">
        <v>55</v>
      </c>
      <c r="M65" s="9">
        <f t="shared" si="2"/>
        <v>20</v>
      </c>
      <c r="N65" s="14" t="s">
        <v>263</v>
      </c>
      <c r="O65" s="14">
        <v>1</v>
      </c>
      <c r="P65" s="14">
        <v>0</v>
      </c>
      <c r="Q65" s="14">
        <v>40</v>
      </c>
      <c r="R65" s="14">
        <v>103</v>
      </c>
      <c r="S65" s="14" t="s">
        <v>323</v>
      </c>
      <c r="T65" s="14">
        <v>1</v>
      </c>
      <c r="U65" s="27">
        <v>3.51</v>
      </c>
      <c r="V65" s="14">
        <v>3.51</v>
      </c>
      <c r="W65" s="14">
        <v>128</v>
      </c>
      <c r="X65" s="14">
        <v>2</v>
      </c>
      <c r="Y65" s="14">
        <v>0</v>
      </c>
      <c r="Z65" s="14">
        <v>2.8</v>
      </c>
      <c r="AA65" s="14">
        <v>1.4</v>
      </c>
      <c r="AB65" s="14"/>
      <c r="AC65" s="14"/>
      <c r="AD65" s="14"/>
    </row>
    <row r="66" spans="1:30" x14ac:dyDescent="0.25">
      <c r="A66" s="15" t="s">
        <v>69</v>
      </c>
      <c r="B66" s="24">
        <v>73</v>
      </c>
      <c r="C66" s="24">
        <v>1</v>
      </c>
      <c r="D66" s="16">
        <v>41905</v>
      </c>
      <c r="E66" s="9">
        <v>64</v>
      </c>
      <c r="F66" s="28">
        <v>0.86</v>
      </c>
      <c r="G66" s="7">
        <v>1</v>
      </c>
      <c r="H66" s="7">
        <f t="shared" si="1"/>
        <v>0.16279069767441862</v>
      </c>
      <c r="I66" s="9" t="s">
        <v>58</v>
      </c>
      <c r="J66" s="9">
        <v>0</v>
      </c>
      <c r="K66" s="9">
        <v>57</v>
      </c>
      <c r="L66" s="9">
        <v>135</v>
      </c>
      <c r="M66" s="9">
        <f t="shared" ref="M66:M70" si="3">L66-K66</f>
        <v>78</v>
      </c>
      <c r="N66" s="14" t="s">
        <v>359</v>
      </c>
      <c r="O66" s="14">
        <v>1</v>
      </c>
      <c r="P66" s="14">
        <v>0</v>
      </c>
      <c r="Q66" s="14">
        <v>66</v>
      </c>
      <c r="R66" s="14">
        <v>69</v>
      </c>
      <c r="S66" s="14" t="s">
        <v>350</v>
      </c>
      <c r="T66" s="14">
        <v>0</v>
      </c>
      <c r="U66" s="9" t="s">
        <v>70</v>
      </c>
      <c r="V66" s="14"/>
      <c r="W66" s="14">
        <v>181</v>
      </c>
      <c r="X66" s="14"/>
      <c r="Y66" s="14">
        <v>0</v>
      </c>
      <c r="Z66" s="14">
        <v>0</v>
      </c>
      <c r="AA66" s="14">
        <v>87.3</v>
      </c>
      <c r="AB66" s="14"/>
      <c r="AC66" s="14"/>
      <c r="AD66" s="14"/>
    </row>
    <row r="67" spans="1:30" x14ac:dyDescent="0.25">
      <c r="A67" s="15" t="s">
        <v>17</v>
      </c>
      <c r="B67" s="24">
        <v>69</v>
      </c>
      <c r="C67" s="24">
        <v>1</v>
      </c>
      <c r="D67" s="16">
        <v>41698</v>
      </c>
      <c r="E67" s="9">
        <v>83</v>
      </c>
      <c r="F67" s="28">
        <v>0.91</v>
      </c>
      <c r="G67" s="7">
        <v>1.01</v>
      </c>
      <c r="H67" s="7">
        <f t="shared" ref="H67:H70" si="4">(G67-F67)/F67</f>
        <v>0.10989010989010986</v>
      </c>
      <c r="I67" s="9">
        <v>1.1200000000000001</v>
      </c>
      <c r="J67" s="9">
        <v>0</v>
      </c>
      <c r="K67" s="9">
        <v>81</v>
      </c>
      <c r="L67" s="9">
        <v>174</v>
      </c>
      <c r="M67" s="9">
        <f t="shared" si="3"/>
        <v>93</v>
      </c>
      <c r="N67" s="14" t="s">
        <v>360</v>
      </c>
      <c r="O67" s="14">
        <v>1</v>
      </c>
      <c r="P67" s="14">
        <v>1</v>
      </c>
      <c r="Q67" s="14">
        <v>26</v>
      </c>
      <c r="R67" s="14">
        <v>81</v>
      </c>
      <c r="S67" s="14" t="s">
        <v>361</v>
      </c>
      <c r="T67" s="14">
        <v>1</v>
      </c>
      <c r="U67" s="27">
        <v>8.74</v>
      </c>
      <c r="V67" s="14">
        <v>8.74</v>
      </c>
      <c r="W67" s="14">
        <v>75</v>
      </c>
      <c r="X67" s="14">
        <v>8</v>
      </c>
      <c r="Y67" s="14">
        <v>1</v>
      </c>
      <c r="Z67" s="14">
        <v>26.5</v>
      </c>
      <c r="AA67" s="14">
        <v>12.8</v>
      </c>
      <c r="AB67" s="14"/>
      <c r="AC67" s="14"/>
      <c r="AD67" s="14"/>
    </row>
    <row r="68" spans="1:30" x14ac:dyDescent="0.25">
      <c r="A68" s="18" t="s">
        <v>26</v>
      </c>
      <c r="B68" s="19">
        <v>85</v>
      </c>
      <c r="C68" s="19">
        <v>1</v>
      </c>
      <c r="D68" s="20">
        <v>41744</v>
      </c>
      <c r="E68" s="21">
        <v>79</v>
      </c>
      <c r="F68" s="34">
        <v>3.4</v>
      </c>
      <c r="G68" s="7">
        <v>3.49</v>
      </c>
      <c r="H68" s="7">
        <f t="shared" si="4"/>
        <v>2.6470588235294207E-2</v>
      </c>
      <c r="I68" s="21">
        <v>3.85</v>
      </c>
      <c r="J68" s="21">
        <v>0</v>
      </c>
      <c r="K68" s="21">
        <v>842</v>
      </c>
      <c r="L68" s="21">
        <v>731</v>
      </c>
      <c r="M68" s="9">
        <f t="shared" si="3"/>
        <v>-111</v>
      </c>
      <c r="N68" s="14" t="s">
        <v>306</v>
      </c>
      <c r="O68" s="14">
        <v>1</v>
      </c>
      <c r="P68" s="14">
        <v>0</v>
      </c>
      <c r="Q68" s="14">
        <v>63</v>
      </c>
      <c r="R68" s="14">
        <v>17</v>
      </c>
      <c r="S68" s="14" t="s">
        <v>238</v>
      </c>
      <c r="T68" s="14">
        <v>0</v>
      </c>
      <c r="U68" s="23">
        <v>6.53</v>
      </c>
      <c r="V68" s="14">
        <v>6.53</v>
      </c>
      <c r="W68" s="14">
        <v>66</v>
      </c>
      <c r="X68" s="14">
        <v>3.5</v>
      </c>
      <c r="Y68" s="14">
        <v>1</v>
      </c>
      <c r="Z68" s="14">
        <v>58</v>
      </c>
      <c r="AA68" s="14">
        <v>14.6</v>
      </c>
      <c r="AB68" s="14"/>
      <c r="AC68" s="14"/>
      <c r="AD68" s="14"/>
    </row>
    <row r="69" spans="1:30" x14ac:dyDescent="0.25">
      <c r="A69" s="15" t="s">
        <v>145</v>
      </c>
      <c r="B69" s="9">
        <v>80</v>
      </c>
      <c r="C69" s="9">
        <v>1</v>
      </c>
      <c r="D69" s="16">
        <v>41935</v>
      </c>
      <c r="F69" s="28">
        <v>1.6</v>
      </c>
      <c r="G69" s="7">
        <v>1.67</v>
      </c>
      <c r="H69" s="7">
        <f t="shared" si="4"/>
        <v>4.37499999999999E-2</v>
      </c>
      <c r="I69" s="9">
        <v>1.89</v>
      </c>
      <c r="J69" s="9">
        <v>0</v>
      </c>
      <c r="K69" s="9">
        <v>67</v>
      </c>
      <c r="L69" s="9">
        <v>50</v>
      </c>
      <c r="M69" s="9">
        <f t="shared" si="3"/>
        <v>-17</v>
      </c>
      <c r="N69" s="14" t="s">
        <v>362</v>
      </c>
      <c r="O69" s="14"/>
      <c r="P69" s="14"/>
      <c r="Q69" s="14"/>
      <c r="R69" s="14">
        <v>42</v>
      </c>
      <c r="S69" s="14" t="s">
        <v>241</v>
      </c>
      <c r="T69" s="14">
        <v>0</v>
      </c>
      <c r="V69" s="14"/>
      <c r="W69" s="14"/>
      <c r="X69" s="14">
        <v>0</v>
      </c>
      <c r="Y69" s="14">
        <v>0</v>
      </c>
      <c r="Z69" s="14">
        <v>0.6</v>
      </c>
      <c r="AA69" s="14">
        <v>122.7</v>
      </c>
      <c r="AB69" s="14" t="s">
        <v>363</v>
      </c>
      <c r="AC69" s="14" t="s">
        <v>364</v>
      </c>
      <c r="AD69" s="14"/>
    </row>
    <row r="70" spans="1:30" x14ac:dyDescent="0.25">
      <c r="A70" s="15" t="s">
        <v>33</v>
      </c>
      <c r="B70" s="24">
        <v>87</v>
      </c>
      <c r="C70" s="24">
        <v>1</v>
      </c>
      <c r="D70" s="16">
        <v>41780</v>
      </c>
      <c r="E70" s="9">
        <v>80</v>
      </c>
      <c r="F70" s="28">
        <v>0.98</v>
      </c>
      <c r="G70" s="22">
        <v>1.1100000000000001</v>
      </c>
      <c r="H70" s="7">
        <f t="shared" si="4"/>
        <v>0.13265306122448992</v>
      </c>
      <c r="I70" s="9">
        <v>1.3</v>
      </c>
      <c r="J70" s="9">
        <v>0</v>
      </c>
      <c r="K70" s="9">
        <v>195</v>
      </c>
      <c r="L70" s="9">
        <v>304</v>
      </c>
      <c r="M70" s="9">
        <f t="shared" si="3"/>
        <v>109</v>
      </c>
      <c r="N70" s="14" t="s">
        <v>280</v>
      </c>
      <c r="O70" s="14">
        <v>1</v>
      </c>
      <c r="P70" s="14">
        <v>1</v>
      </c>
      <c r="Q70" s="14">
        <v>54</v>
      </c>
      <c r="R70" s="14">
        <v>87</v>
      </c>
      <c r="S70" s="14" t="s">
        <v>365</v>
      </c>
      <c r="T70" s="14">
        <v>0</v>
      </c>
      <c r="U70" s="27">
        <v>10.47</v>
      </c>
      <c r="V70" s="14">
        <v>10.47</v>
      </c>
      <c r="W70" s="14">
        <v>101</v>
      </c>
      <c r="X70" s="14">
        <v>6</v>
      </c>
      <c r="Y70" s="14">
        <v>1</v>
      </c>
      <c r="Z70" s="14">
        <v>16.5</v>
      </c>
      <c r="AA70" s="14">
        <v>24</v>
      </c>
      <c r="AB70" s="14"/>
      <c r="AC70" s="14"/>
      <c r="AD70" s="14"/>
    </row>
    <row r="71" spans="1:30" x14ac:dyDescent="0.25">
      <c r="B71" s="24">
        <f>AVERAGE(B3:B70)</f>
        <v>76.088235294117652</v>
      </c>
      <c r="Q71" s="9">
        <f>AVERAGE(Q2:Q70)</f>
        <v>54.104477611940297</v>
      </c>
      <c r="R71" s="9">
        <f>AVERAGE(R2:R70)</f>
        <v>55.117647058823529</v>
      </c>
      <c r="T71" s="17" t="s">
        <v>422</v>
      </c>
      <c r="U71" s="9">
        <f>AVERAGE(U2:U70)</f>
        <v>6.2397653256704979</v>
      </c>
      <c r="W71" s="9">
        <f>AVERAGE(W2:W70)</f>
        <v>132.4375</v>
      </c>
      <c r="AD71" s="14"/>
    </row>
    <row r="72" spans="1:30" x14ac:dyDescent="0.25">
      <c r="B72" s="9">
        <f>STDEV(B3:B70)</f>
        <v>6.6596026373270893</v>
      </c>
      <c r="Q72" s="9">
        <f>STDEVA(Q2:Q70)</f>
        <v>13.415430202792841</v>
      </c>
      <c r="R72" s="9">
        <f>STDEVA(R2:R70)</f>
        <v>25.342153786924666</v>
      </c>
      <c r="T72" s="17" t="s">
        <v>379</v>
      </c>
      <c r="U72" s="9">
        <f>STDEVA(U2:U70)</f>
        <v>4.0225178517902993</v>
      </c>
      <c r="W72" s="9">
        <f>STDEVA(W2:W70)</f>
        <v>47.428739940466741</v>
      </c>
      <c r="AD72" s="14"/>
    </row>
    <row r="74" spans="1:30" x14ac:dyDescent="0.25">
      <c r="A74" s="30" t="s">
        <v>214</v>
      </c>
      <c r="B74" s="9">
        <f>KURT(B2:B70)</f>
        <v>1.040746376156469</v>
      </c>
      <c r="C74" s="9">
        <f t="shared" ref="C74:M74" si="5">KURT(C2:C70)</f>
        <v>-1.7073393363759739</v>
      </c>
      <c r="E74" s="9">
        <f t="shared" si="5"/>
        <v>0.75729544495608758</v>
      </c>
      <c r="F74" s="28">
        <f t="shared" si="5"/>
        <v>4.4687682332743615</v>
      </c>
      <c r="G74" s="9">
        <f>KURT(G2:G70)</f>
        <v>4.6694293043732342</v>
      </c>
      <c r="H74" s="9"/>
      <c r="I74" s="9">
        <f t="shared" si="5"/>
        <v>0.18672754459794305</v>
      </c>
      <c r="J74" s="9">
        <f t="shared" si="5"/>
        <v>0.91854393254203348</v>
      </c>
      <c r="K74" s="9">
        <f t="shared" si="5"/>
        <v>17.83095751272004</v>
      </c>
      <c r="L74" s="9">
        <f t="shared" si="5"/>
        <v>5.0373366715264298</v>
      </c>
      <c r="M74" s="9">
        <f t="shared" si="5"/>
        <v>2.6252705559265452</v>
      </c>
      <c r="U74" s="9">
        <f>KURT(U2:U70)</f>
        <v>0.61085640627548177</v>
      </c>
    </row>
    <row r="75" spans="1:30" x14ac:dyDescent="0.25">
      <c r="A75" s="30" t="s">
        <v>215</v>
      </c>
      <c r="B75" s="9">
        <f>SKEW(B2:B71)</f>
        <v>-0.8080972682456119</v>
      </c>
      <c r="C75" s="9">
        <f t="shared" ref="C75:M75" si="6">SKEW(C2:C71)</f>
        <v>0.58568143428093167</v>
      </c>
      <c r="E75" s="9">
        <f t="shared" si="6"/>
        <v>0.12432777781019629</v>
      </c>
      <c r="F75" s="28">
        <f t="shared" si="6"/>
        <v>1.8075524864832968</v>
      </c>
      <c r="G75" s="9">
        <f>SKEW(G2:G71)</f>
        <v>1.5415316053560952</v>
      </c>
      <c r="H75" s="9"/>
      <c r="I75" s="9">
        <f t="shared" si="6"/>
        <v>1.1093314592196093</v>
      </c>
      <c r="J75" s="9">
        <f t="shared" si="6"/>
        <v>1.4465587511945295</v>
      </c>
      <c r="K75" s="9">
        <f t="shared" si="6"/>
        <v>3.5615318556871478</v>
      </c>
      <c r="L75" s="9">
        <f t="shared" si="6"/>
        <v>1.9771431118974623</v>
      </c>
      <c r="M75" s="9">
        <f t="shared" si="6"/>
        <v>0.91170717841052762</v>
      </c>
      <c r="U75" s="9">
        <f>SKEW(U2:U71)</f>
        <v>0.89659650963469184</v>
      </c>
    </row>
    <row r="76" spans="1:30" x14ac:dyDescent="0.25">
      <c r="A76" s="30" t="s">
        <v>209</v>
      </c>
      <c r="B76" s="24">
        <f>MEDIAN(B2:B71)</f>
        <v>76.544117647058826</v>
      </c>
      <c r="C76" s="24">
        <f t="shared" ref="C76:M76" si="7">MEDIAN(C2:C71)</f>
        <v>1</v>
      </c>
      <c r="D76" s="24"/>
      <c r="E76" s="24">
        <f t="shared" si="7"/>
        <v>70</v>
      </c>
      <c r="F76" s="28">
        <f t="shared" si="7"/>
        <v>1.0649999999999999</v>
      </c>
      <c r="G76" s="31">
        <f>MEDIAN(G2:G71)</f>
        <v>1.31</v>
      </c>
      <c r="H76" s="31"/>
      <c r="I76" s="24">
        <f t="shared" si="7"/>
        <v>1.7749999999999999</v>
      </c>
      <c r="J76" s="24"/>
      <c r="K76" s="32">
        <f t="shared" si="7"/>
        <v>94</v>
      </c>
      <c r="L76" s="32">
        <f t="shared" si="7"/>
        <v>153</v>
      </c>
      <c r="M76" s="24">
        <f t="shared" si="7"/>
        <v>39</v>
      </c>
      <c r="U76" s="24">
        <f>MEDIAN(U2:U71)</f>
        <v>5.9849999999999994</v>
      </c>
    </row>
    <row r="78" spans="1:30" x14ac:dyDescent="0.25">
      <c r="G78" s="7">
        <f>_xlfn.PERCENTILE.INC(G2:G70,0.75)</f>
        <v>1.6</v>
      </c>
    </row>
    <row r="79" spans="1:30" x14ac:dyDescent="0.25">
      <c r="G79" s="7">
        <f>_xlfn.PERCENTILE.INC(G2:G70,0.25)</f>
        <v>1.08</v>
      </c>
      <c r="U79" s="9" t="s">
        <v>216</v>
      </c>
    </row>
  </sheetData>
  <autoFilter ref="A1:AI72"/>
  <sortState ref="A2:AM71">
    <sortCondition ref="D1"/>
  </sortState>
  <conditionalFormatting sqref="J1:J1048576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pane ySplit="1" topLeftCell="A65" activePane="bottomLeft" state="frozen"/>
      <selection pane="bottomLeft" activeCell="G72" sqref="G72"/>
    </sheetView>
  </sheetViews>
  <sheetFormatPr defaultRowHeight="15" x14ac:dyDescent="0.25"/>
  <cols>
    <col min="1" max="1" width="9.7109375" customWidth="1"/>
    <col min="2" max="2" width="13.28515625" customWidth="1"/>
    <col min="3" max="3" width="11.42578125" customWidth="1"/>
    <col min="4" max="4" width="15" customWidth="1"/>
    <col min="7" max="8" width="10.85546875" customWidth="1"/>
  </cols>
  <sheetData>
    <row r="1" spans="2:9" x14ac:dyDescent="0.25">
      <c r="B1" s="11" t="s">
        <v>206</v>
      </c>
      <c r="C1" s="11" t="s">
        <v>207</v>
      </c>
      <c r="D1" s="11" t="s">
        <v>208</v>
      </c>
      <c r="E1" s="11"/>
      <c r="F1" s="11" t="s">
        <v>212</v>
      </c>
      <c r="G1" s="11" t="s">
        <v>213</v>
      </c>
      <c r="H1" s="11" t="s">
        <v>208</v>
      </c>
      <c r="I1" s="11"/>
    </row>
    <row r="2" spans="2:9" x14ac:dyDescent="0.25">
      <c r="B2">
        <v>64</v>
      </c>
      <c r="C2">
        <v>130</v>
      </c>
      <c r="D2">
        <f>C2-B2</f>
        <v>66</v>
      </c>
      <c r="F2">
        <v>19.399999999999999</v>
      </c>
      <c r="G2">
        <v>0</v>
      </c>
      <c r="H2">
        <v>0</v>
      </c>
    </row>
    <row r="3" spans="2:9" x14ac:dyDescent="0.25">
      <c r="B3">
        <v>39</v>
      </c>
      <c r="C3">
        <v>99</v>
      </c>
      <c r="D3">
        <f t="shared" ref="D3:D66" si="0">C3-B3</f>
        <v>60</v>
      </c>
      <c r="F3">
        <v>10.8</v>
      </c>
      <c r="G3">
        <v>5.7</v>
      </c>
      <c r="H3">
        <v>0</v>
      </c>
    </row>
    <row r="4" spans="2:9" x14ac:dyDescent="0.25">
      <c r="B4">
        <v>77</v>
      </c>
      <c r="C4">
        <v>97</v>
      </c>
      <c r="D4">
        <f t="shared" si="0"/>
        <v>20</v>
      </c>
      <c r="F4">
        <v>0.6</v>
      </c>
      <c r="G4">
        <v>6</v>
      </c>
      <c r="H4">
        <v>5.4</v>
      </c>
    </row>
    <row r="5" spans="2:9" x14ac:dyDescent="0.25">
      <c r="B5">
        <v>79</v>
      </c>
      <c r="C5">
        <v>55</v>
      </c>
      <c r="D5">
        <v>0</v>
      </c>
      <c r="F5">
        <v>0.1</v>
      </c>
      <c r="G5">
        <v>0.3</v>
      </c>
      <c r="H5">
        <v>0.19999999999999998</v>
      </c>
    </row>
    <row r="6" spans="2:9" x14ac:dyDescent="0.25">
      <c r="B6">
        <v>35</v>
      </c>
      <c r="C6">
        <v>55</v>
      </c>
      <c r="D6">
        <f t="shared" si="0"/>
        <v>20</v>
      </c>
      <c r="F6">
        <v>2.8</v>
      </c>
      <c r="G6">
        <v>1.4</v>
      </c>
      <c r="H6">
        <v>0</v>
      </c>
    </row>
    <row r="7" spans="2:9" x14ac:dyDescent="0.25">
      <c r="B7">
        <v>25</v>
      </c>
      <c r="C7">
        <v>154</v>
      </c>
      <c r="D7">
        <f t="shared" si="0"/>
        <v>129</v>
      </c>
      <c r="F7">
        <v>8.4</v>
      </c>
      <c r="G7">
        <v>53.6</v>
      </c>
      <c r="H7">
        <v>45.2</v>
      </c>
    </row>
    <row r="8" spans="2:9" x14ac:dyDescent="0.25">
      <c r="B8">
        <v>81</v>
      </c>
      <c r="C8">
        <v>174</v>
      </c>
      <c r="D8">
        <f t="shared" si="0"/>
        <v>93</v>
      </c>
      <c r="F8">
        <v>26.5</v>
      </c>
      <c r="G8">
        <v>12.8</v>
      </c>
      <c r="H8">
        <v>0</v>
      </c>
    </row>
    <row r="9" spans="2:9" x14ac:dyDescent="0.25">
      <c r="B9">
        <v>70</v>
      </c>
      <c r="C9">
        <v>223</v>
      </c>
      <c r="D9">
        <f t="shared" si="0"/>
        <v>153</v>
      </c>
      <c r="F9">
        <v>16</v>
      </c>
      <c r="G9">
        <v>677</v>
      </c>
      <c r="H9">
        <v>661</v>
      </c>
    </row>
    <row r="10" spans="2:9" x14ac:dyDescent="0.25">
      <c r="B10">
        <v>76</v>
      </c>
      <c r="C10">
        <v>168</v>
      </c>
      <c r="D10">
        <f t="shared" si="0"/>
        <v>92</v>
      </c>
      <c r="F10">
        <v>0.5</v>
      </c>
      <c r="G10">
        <v>43.3</v>
      </c>
      <c r="H10">
        <v>42.8</v>
      </c>
    </row>
    <row r="11" spans="2:9" x14ac:dyDescent="0.25">
      <c r="B11">
        <v>145</v>
      </c>
      <c r="C11">
        <v>372</v>
      </c>
      <c r="D11">
        <f t="shared" si="0"/>
        <v>227</v>
      </c>
      <c r="F11">
        <v>8.5</v>
      </c>
      <c r="G11">
        <v>520.29999999999995</v>
      </c>
      <c r="H11">
        <v>511.79999999999995</v>
      </c>
    </row>
    <row r="12" spans="2:9" x14ac:dyDescent="0.25">
      <c r="B12">
        <v>239</v>
      </c>
      <c r="C12">
        <v>184</v>
      </c>
      <c r="D12">
        <v>0</v>
      </c>
      <c r="F12">
        <v>2.4</v>
      </c>
      <c r="G12">
        <v>260.8</v>
      </c>
      <c r="H12">
        <v>258.40000000000003</v>
      </c>
    </row>
    <row r="13" spans="2:9" x14ac:dyDescent="0.25">
      <c r="B13">
        <v>61</v>
      </c>
      <c r="C13">
        <v>95</v>
      </c>
      <c r="D13">
        <f t="shared" si="0"/>
        <v>34</v>
      </c>
      <c r="F13">
        <v>7.6</v>
      </c>
      <c r="G13">
        <v>6.7</v>
      </c>
      <c r="H13">
        <v>0</v>
      </c>
    </row>
    <row r="14" spans="2:9" x14ac:dyDescent="0.25">
      <c r="B14">
        <v>80</v>
      </c>
      <c r="C14">
        <v>136</v>
      </c>
      <c r="D14">
        <f t="shared" si="0"/>
        <v>56</v>
      </c>
      <c r="F14">
        <v>7.1</v>
      </c>
      <c r="G14">
        <v>300.5</v>
      </c>
      <c r="H14">
        <v>293.39999999999998</v>
      </c>
    </row>
    <row r="15" spans="2:9" x14ac:dyDescent="0.25">
      <c r="B15">
        <v>103</v>
      </c>
      <c r="C15">
        <v>109</v>
      </c>
      <c r="D15">
        <f t="shared" si="0"/>
        <v>6</v>
      </c>
      <c r="F15">
        <v>10.9</v>
      </c>
      <c r="G15">
        <v>4.0999999999999996</v>
      </c>
      <c r="H15">
        <v>0</v>
      </c>
    </row>
    <row r="16" spans="2:9" x14ac:dyDescent="0.25">
      <c r="B16">
        <v>71</v>
      </c>
      <c r="C16">
        <v>220</v>
      </c>
      <c r="D16">
        <f t="shared" si="0"/>
        <v>149</v>
      </c>
      <c r="F16">
        <v>7.3</v>
      </c>
      <c r="G16">
        <v>54.6</v>
      </c>
      <c r="H16">
        <v>47.300000000000004</v>
      </c>
    </row>
    <row r="17" spans="2:8" x14ac:dyDescent="0.25">
      <c r="B17">
        <v>842</v>
      </c>
      <c r="C17">
        <v>731</v>
      </c>
      <c r="D17">
        <v>0</v>
      </c>
      <c r="F17">
        <v>58</v>
      </c>
      <c r="G17">
        <v>14.6</v>
      </c>
      <c r="H17">
        <v>0</v>
      </c>
    </row>
    <row r="18" spans="2:8" x14ac:dyDescent="0.25">
      <c r="B18">
        <v>72</v>
      </c>
      <c r="C18">
        <v>85</v>
      </c>
      <c r="D18">
        <f t="shared" si="0"/>
        <v>13</v>
      </c>
      <c r="F18">
        <v>6.3</v>
      </c>
      <c r="G18">
        <v>5.4</v>
      </c>
      <c r="H18">
        <v>0</v>
      </c>
    </row>
    <row r="19" spans="2:8" x14ac:dyDescent="0.25">
      <c r="B19">
        <v>169</v>
      </c>
      <c r="C19">
        <v>608</v>
      </c>
      <c r="D19">
        <f t="shared" si="0"/>
        <v>439</v>
      </c>
      <c r="F19">
        <v>64.7</v>
      </c>
      <c r="G19">
        <v>60.1</v>
      </c>
      <c r="H19">
        <v>0</v>
      </c>
    </row>
    <row r="20" spans="2:8" x14ac:dyDescent="0.25">
      <c r="B20">
        <v>112</v>
      </c>
      <c r="C20">
        <v>214</v>
      </c>
      <c r="D20">
        <f t="shared" si="0"/>
        <v>102</v>
      </c>
      <c r="F20">
        <v>50.8</v>
      </c>
      <c r="G20">
        <v>14.2</v>
      </c>
      <c r="H20">
        <v>0</v>
      </c>
    </row>
    <row r="21" spans="2:8" x14ac:dyDescent="0.25">
      <c r="B21">
        <v>212</v>
      </c>
      <c r="C21">
        <v>186</v>
      </c>
      <c r="D21">
        <v>0</v>
      </c>
      <c r="F21">
        <v>4.9000000000000004</v>
      </c>
      <c r="G21">
        <v>8.3000000000000007</v>
      </c>
      <c r="H21">
        <v>3.4000000000000004</v>
      </c>
    </row>
    <row r="22" spans="2:8" x14ac:dyDescent="0.25">
      <c r="B22">
        <v>209</v>
      </c>
      <c r="C22">
        <v>230</v>
      </c>
      <c r="D22">
        <f t="shared" si="0"/>
        <v>21</v>
      </c>
      <c r="F22">
        <v>20.399999999999999</v>
      </c>
      <c r="G22">
        <v>5</v>
      </c>
      <c r="H22">
        <v>0</v>
      </c>
    </row>
    <row r="23" spans="2:8" x14ac:dyDescent="0.25">
      <c r="B23">
        <v>139</v>
      </c>
      <c r="C23">
        <v>233</v>
      </c>
      <c r="D23">
        <f t="shared" si="0"/>
        <v>94</v>
      </c>
      <c r="F23">
        <v>7.8</v>
      </c>
      <c r="G23">
        <v>13.1</v>
      </c>
      <c r="H23">
        <v>5.3</v>
      </c>
    </row>
    <row r="24" spans="2:8" x14ac:dyDescent="0.25">
      <c r="B24">
        <v>195</v>
      </c>
      <c r="C24">
        <v>304</v>
      </c>
      <c r="D24">
        <f t="shared" si="0"/>
        <v>109</v>
      </c>
      <c r="F24">
        <v>16.5</v>
      </c>
      <c r="G24">
        <v>24</v>
      </c>
      <c r="H24">
        <v>7.5</v>
      </c>
    </row>
    <row r="25" spans="2:8" x14ac:dyDescent="0.25">
      <c r="B25">
        <v>333</v>
      </c>
      <c r="C25">
        <v>266</v>
      </c>
      <c r="D25">
        <v>0</v>
      </c>
      <c r="F25">
        <v>16.600000000000001</v>
      </c>
      <c r="G25">
        <v>6.2</v>
      </c>
      <c r="H25">
        <v>0</v>
      </c>
    </row>
    <row r="26" spans="2:8" x14ac:dyDescent="0.25">
      <c r="B26">
        <v>85</v>
      </c>
      <c r="C26">
        <v>226</v>
      </c>
      <c r="D26">
        <f t="shared" si="0"/>
        <v>141</v>
      </c>
      <c r="F26">
        <v>6.5</v>
      </c>
      <c r="G26">
        <v>145.4</v>
      </c>
      <c r="H26">
        <v>138.9</v>
      </c>
    </row>
    <row r="27" spans="2:8" x14ac:dyDescent="0.25">
      <c r="B27">
        <v>75</v>
      </c>
      <c r="C27">
        <v>266</v>
      </c>
      <c r="D27">
        <f t="shared" si="0"/>
        <v>191</v>
      </c>
      <c r="F27">
        <v>157.4</v>
      </c>
      <c r="G27">
        <v>23</v>
      </c>
      <c r="H27">
        <v>0</v>
      </c>
    </row>
    <row r="28" spans="2:8" x14ac:dyDescent="0.25">
      <c r="B28">
        <v>55</v>
      </c>
      <c r="C28">
        <v>153</v>
      </c>
      <c r="D28">
        <f t="shared" si="0"/>
        <v>98</v>
      </c>
      <c r="F28">
        <v>13</v>
      </c>
      <c r="G28">
        <v>63.6</v>
      </c>
      <c r="H28">
        <v>50.6</v>
      </c>
    </row>
    <row r="29" spans="2:8" x14ac:dyDescent="0.25">
      <c r="B29">
        <v>86</v>
      </c>
      <c r="C29">
        <v>186</v>
      </c>
      <c r="D29">
        <f t="shared" si="0"/>
        <v>100</v>
      </c>
      <c r="F29">
        <v>19.100000000000001</v>
      </c>
      <c r="G29">
        <v>14.7</v>
      </c>
      <c r="H29">
        <v>0</v>
      </c>
    </row>
    <row r="30" spans="2:8" x14ac:dyDescent="0.25">
      <c r="B30">
        <v>74</v>
      </c>
      <c r="C30">
        <v>150</v>
      </c>
      <c r="D30">
        <f t="shared" si="0"/>
        <v>76</v>
      </c>
      <c r="F30">
        <v>7.9</v>
      </c>
      <c r="G30">
        <v>7.3</v>
      </c>
      <c r="H30">
        <v>0</v>
      </c>
    </row>
    <row r="31" spans="2:8" x14ac:dyDescent="0.25">
      <c r="B31">
        <v>169</v>
      </c>
      <c r="C31">
        <v>193</v>
      </c>
      <c r="D31">
        <f t="shared" si="0"/>
        <v>24</v>
      </c>
      <c r="F31">
        <v>64.2</v>
      </c>
      <c r="G31">
        <v>2.8</v>
      </c>
      <c r="H31">
        <v>0</v>
      </c>
    </row>
    <row r="32" spans="2:8" x14ac:dyDescent="0.25">
      <c r="B32">
        <v>191</v>
      </c>
      <c r="C32">
        <v>185</v>
      </c>
      <c r="D32">
        <v>0</v>
      </c>
      <c r="F32">
        <v>4.2</v>
      </c>
      <c r="G32">
        <v>4.3</v>
      </c>
      <c r="H32">
        <v>9.9999999999999645E-2</v>
      </c>
    </row>
    <row r="33" spans="2:8" x14ac:dyDescent="0.25">
      <c r="B33">
        <v>75</v>
      </c>
      <c r="C33">
        <v>144</v>
      </c>
      <c r="D33">
        <f t="shared" si="0"/>
        <v>69</v>
      </c>
      <c r="F33">
        <v>1.7</v>
      </c>
      <c r="G33">
        <v>156.5</v>
      </c>
      <c r="H33">
        <v>154.80000000000001</v>
      </c>
    </row>
    <row r="34" spans="2:8" x14ac:dyDescent="0.25">
      <c r="B34">
        <v>304</v>
      </c>
      <c r="C34">
        <v>232</v>
      </c>
      <c r="D34">
        <v>0</v>
      </c>
      <c r="F34">
        <v>4.3</v>
      </c>
      <c r="G34">
        <v>3</v>
      </c>
      <c r="H34">
        <v>0</v>
      </c>
    </row>
    <row r="35" spans="2:8" x14ac:dyDescent="0.25">
      <c r="B35">
        <v>59</v>
      </c>
      <c r="C35">
        <v>90</v>
      </c>
      <c r="D35">
        <f t="shared" si="0"/>
        <v>31</v>
      </c>
      <c r="F35">
        <v>3.2</v>
      </c>
      <c r="G35">
        <v>101.4</v>
      </c>
      <c r="H35">
        <v>98.2</v>
      </c>
    </row>
    <row r="36" spans="2:8" x14ac:dyDescent="0.25">
      <c r="B36">
        <v>57</v>
      </c>
      <c r="C36">
        <v>135</v>
      </c>
      <c r="D36">
        <f t="shared" si="0"/>
        <v>78</v>
      </c>
      <c r="F36">
        <v>0</v>
      </c>
      <c r="G36">
        <v>87.3</v>
      </c>
      <c r="H36">
        <v>87.3</v>
      </c>
    </row>
    <row r="37" spans="2:8" x14ac:dyDescent="0.25">
      <c r="B37">
        <v>175</v>
      </c>
      <c r="C37">
        <v>255</v>
      </c>
      <c r="D37">
        <f t="shared" si="0"/>
        <v>80</v>
      </c>
      <c r="F37" t="s">
        <v>148</v>
      </c>
      <c r="G37" t="s">
        <v>149</v>
      </c>
      <c r="H37">
        <v>0</v>
      </c>
    </row>
    <row r="38" spans="2:8" x14ac:dyDescent="0.25">
      <c r="B38">
        <v>169</v>
      </c>
      <c r="C38">
        <v>329</v>
      </c>
      <c r="D38">
        <f t="shared" si="0"/>
        <v>160</v>
      </c>
      <c r="F38">
        <v>4.5</v>
      </c>
      <c r="G38">
        <v>315</v>
      </c>
      <c r="H38">
        <v>310.5</v>
      </c>
    </row>
    <row r="39" spans="2:8" x14ac:dyDescent="0.25">
      <c r="B39">
        <v>113</v>
      </c>
      <c r="C39">
        <v>116</v>
      </c>
      <c r="D39">
        <f t="shared" si="0"/>
        <v>3</v>
      </c>
      <c r="F39">
        <v>5</v>
      </c>
      <c r="G39" t="s">
        <v>102</v>
      </c>
      <c r="H39">
        <v>0</v>
      </c>
    </row>
    <row r="40" spans="2:8" x14ac:dyDescent="0.25">
      <c r="B40">
        <v>110</v>
      </c>
      <c r="C40">
        <v>109</v>
      </c>
      <c r="D40">
        <v>0</v>
      </c>
      <c r="F40" t="s">
        <v>150</v>
      </c>
      <c r="G40" t="s">
        <v>151</v>
      </c>
      <c r="H40">
        <v>0</v>
      </c>
    </row>
    <row r="41" spans="2:8" x14ac:dyDescent="0.25">
      <c r="B41">
        <v>268</v>
      </c>
      <c r="C41">
        <v>106</v>
      </c>
      <c r="D41">
        <v>0</v>
      </c>
      <c r="F41" t="s">
        <v>152</v>
      </c>
      <c r="G41" t="s">
        <v>153</v>
      </c>
      <c r="H41">
        <v>18.100000000000001</v>
      </c>
    </row>
    <row r="42" spans="2:8" x14ac:dyDescent="0.25">
      <c r="B42">
        <v>299</v>
      </c>
      <c r="C42">
        <v>114</v>
      </c>
      <c r="D42">
        <v>0</v>
      </c>
      <c r="F42" t="s">
        <v>154</v>
      </c>
      <c r="G42" t="s">
        <v>57</v>
      </c>
      <c r="H42">
        <v>0</v>
      </c>
    </row>
    <row r="43" spans="2:8" x14ac:dyDescent="0.25">
      <c r="B43">
        <v>49</v>
      </c>
      <c r="C43">
        <v>159</v>
      </c>
      <c r="D43">
        <f t="shared" si="0"/>
        <v>110</v>
      </c>
      <c r="F43" t="s">
        <v>155</v>
      </c>
      <c r="G43" t="s">
        <v>156</v>
      </c>
      <c r="H43">
        <v>174.3</v>
      </c>
    </row>
    <row r="44" spans="2:8" x14ac:dyDescent="0.25">
      <c r="B44">
        <v>179</v>
      </c>
      <c r="C44">
        <v>151</v>
      </c>
      <c r="D44">
        <v>0</v>
      </c>
      <c r="F44">
        <v>1.1000000000000001</v>
      </c>
      <c r="G44">
        <v>15.7</v>
      </c>
      <c r="H44">
        <v>14.6</v>
      </c>
    </row>
    <row r="45" spans="2:8" x14ac:dyDescent="0.25">
      <c r="B45">
        <v>89</v>
      </c>
      <c r="C45">
        <v>81</v>
      </c>
      <c r="D45">
        <v>0</v>
      </c>
      <c r="F45" t="s">
        <v>157</v>
      </c>
      <c r="G45" t="s">
        <v>158</v>
      </c>
      <c r="H45">
        <v>5.9000000000000021</v>
      </c>
    </row>
    <row r="46" spans="2:8" x14ac:dyDescent="0.25">
      <c r="B46">
        <v>220</v>
      </c>
      <c r="C46">
        <v>362</v>
      </c>
      <c r="D46">
        <f t="shared" si="0"/>
        <v>142</v>
      </c>
      <c r="F46" t="s">
        <v>159</v>
      </c>
      <c r="G46" t="s">
        <v>160</v>
      </c>
      <c r="H46">
        <v>0</v>
      </c>
    </row>
    <row r="47" spans="2:8" x14ac:dyDescent="0.25">
      <c r="B47">
        <v>71</v>
      </c>
      <c r="C47">
        <v>198</v>
      </c>
      <c r="D47">
        <f t="shared" si="0"/>
        <v>127</v>
      </c>
      <c r="F47" t="s">
        <v>161</v>
      </c>
      <c r="G47" t="s">
        <v>162</v>
      </c>
      <c r="H47">
        <v>0</v>
      </c>
    </row>
    <row r="48" spans="2:8" x14ac:dyDescent="0.25">
      <c r="B48">
        <v>216</v>
      </c>
      <c r="C48">
        <v>288</v>
      </c>
      <c r="D48">
        <f t="shared" si="0"/>
        <v>72</v>
      </c>
      <c r="F48" t="s">
        <v>163</v>
      </c>
      <c r="G48">
        <v>1500</v>
      </c>
      <c r="H48">
        <v>1480.8</v>
      </c>
    </row>
    <row r="49" spans="2:8" x14ac:dyDescent="0.25">
      <c r="B49">
        <v>94</v>
      </c>
      <c r="C49">
        <v>81</v>
      </c>
      <c r="D49">
        <v>0</v>
      </c>
      <c r="F49" t="s">
        <v>164</v>
      </c>
      <c r="G49" t="s">
        <v>165</v>
      </c>
      <c r="H49">
        <v>0</v>
      </c>
    </row>
    <row r="50" spans="2:8" x14ac:dyDescent="0.25">
      <c r="B50">
        <v>168</v>
      </c>
      <c r="C50">
        <v>145</v>
      </c>
      <c r="D50">
        <v>0</v>
      </c>
      <c r="F50" t="s">
        <v>166</v>
      </c>
      <c r="G50" t="s">
        <v>167</v>
      </c>
      <c r="H50">
        <v>0</v>
      </c>
    </row>
    <row r="51" spans="2:8" x14ac:dyDescent="0.25">
      <c r="B51">
        <v>67</v>
      </c>
      <c r="C51">
        <v>50</v>
      </c>
      <c r="D51">
        <v>0</v>
      </c>
      <c r="F51" t="s">
        <v>82</v>
      </c>
      <c r="G51" t="s">
        <v>168</v>
      </c>
      <c r="H51">
        <v>122.10000000000001</v>
      </c>
    </row>
    <row r="52" spans="2:8" x14ac:dyDescent="0.25">
      <c r="B52">
        <v>119</v>
      </c>
      <c r="C52">
        <v>132</v>
      </c>
      <c r="D52">
        <f t="shared" si="0"/>
        <v>13</v>
      </c>
      <c r="F52" t="s">
        <v>169</v>
      </c>
      <c r="G52" t="s">
        <v>170</v>
      </c>
      <c r="H52">
        <v>0</v>
      </c>
    </row>
    <row r="53" spans="2:8" x14ac:dyDescent="0.25">
      <c r="B53">
        <v>79</v>
      </c>
      <c r="C53">
        <v>152</v>
      </c>
      <c r="D53">
        <f t="shared" si="0"/>
        <v>73</v>
      </c>
      <c r="F53" t="s">
        <v>171</v>
      </c>
      <c r="G53" t="s">
        <v>172</v>
      </c>
      <c r="H53">
        <v>0</v>
      </c>
    </row>
    <row r="54" spans="2:8" x14ac:dyDescent="0.25">
      <c r="B54">
        <v>90</v>
      </c>
      <c r="C54">
        <v>96</v>
      </c>
      <c r="D54">
        <f t="shared" si="0"/>
        <v>6</v>
      </c>
      <c r="F54" t="s">
        <v>173</v>
      </c>
      <c r="G54" t="s">
        <v>174</v>
      </c>
      <c r="H54">
        <v>0</v>
      </c>
    </row>
    <row r="55" spans="2:8" x14ac:dyDescent="0.25">
      <c r="B55">
        <v>109</v>
      </c>
      <c r="C55">
        <v>149</v>
      </c>
      <c r="D55">
        <f t="shared" si="0"/>
        <v>40</v>
      </c>
      <c r="F55" t="s">
        <v>175</v>
      </c>
      <c r="G55">
        <v>186</v>
      </c>
      <c r="H55">
        <v>167.2</v>
      </c>
    </row>
    <row r="56" spans="2:8" x14ac:dyDescent="0.25">
      <c r="B56">
        <v>204</v>
      </c>
      <c r="C56">
        <v>419</v>
      </c>
      <c r="D56">
        <f t="shared" si="0"/>
        <v>215</v>
      </c>
      <c r="F56" t="s">
        <v>179</v>
      </c>
      <c r="G56" t="s">
        <v>180</v>
      </c>
      <c r="H56">
        <v>6.6000000000000005</v>
      </c>
    </row>
    <row r="57" spans="2:8" x14ac:dyDescent="0.25">
      <c r="B57">
        <v>99</v>
      </c>
      <c r="C57">
        <v>109</v>
      </c>
      <c r="D57">
        <f t="shared" si="0"/>
        <v>10</v>
      </c>
      <c r="F57" t="s">
        <v>177</v>
      </c>
      <c r="G57" t="s">
        <v>178</v>
      </c>
      <c r="H57">
        <v>0</v>
      </c>
    </row>
    <row r="58" spans="2:8" x14ac:dyDescent="0.25">
      <c r="B58">
        <v>60</v>
      </c>
      <c r="C58">
        <v>124</v>
      </c>
      <c r="D58">
        <f t="shared" si="0"/>
        <v>64</v>
      </c>
      <c r="F58" t="s">
        <v>169</v>
      </c>
      <c r="G58" t="s">
        <v>176</v>
      </c>
      <c r="H58">
        <v>241.20000000000002</v>
      </c>
    </row>
    <row r="59" spans="2:8" x14ac:dyDescent="0.25">
      <c r="B59">
        <v>83</v>
      </c>
      <c r="C59">
        <v>122</v>
      </c>
      <c r="D59">
        <f t="shared" si="0"/>
        <v>39</v>
      </c>
      <c r="F59" t="s">
        <v>107</v>
      </c>
      <c r="G59" t="s">
        <v>183</v>
      </c>
      <c r="H59">
        <v>3.8000000000000003</v>
      </c>
    </row>
    <row r="60" spans="2:8" x14ac:dyDescent="0.25">
      <c r="B60">
        <v>70</v>
      </c>
      <c r="C60">
        <v>107</v>
      </c>
      <c r="D60">
        <f t="shared" si="0"/>
        <v>37</v>
      </c>
      <c r="F60" t="s">
        <v>181</v>
      </c>
      <c r="G60" t="s">
        <v>182</v>
      </c>
      <c r="H60">
        <v>65.5</v>
      </c>
    </row>
    <row r="61" spans="2:8" x14ac:dyDescent="0.25">
      <c r="B61">
        <v>37</v>
      </c>
      <c r="C61">
        <v>39</v>
      </c>
      <c r="D61">
        <f t="shared" si="0"/>
        <v>2</v>
      </c>
      <c r="F61" t="s">
        <v>184</v>
      </c>
      <c r="G61" t="s">
        <v>185</v>
      </c>
      <c r="H61">
        <v>0</v>
      </c>
    </row>
    <row r="62" spans="2:8" x14ac:dyDescent="0.25">
      <c r="B62">
        <v>85</v>
      </c>
      <c r="C62">
        <v>77</v>
      </c>
      <c r="D62">
        <v>0</v>
      </c>
      <c r="F62" t="s">
        <v>70</v>
      </c>
      <c r="G62" t="s">
        <v>78</v>
      </c>
      <c r="H62">
        <v>0</v>
      </c>
    </row>
    <row r="63" spans="2:8" x14ac:dyDescent="0.25">
      <c r="B63">
        <v>224</v>
      </c>
      <c r="C63">
        <v>215</v>
      </c>
      <c r="D63">
        <v>0</v>
      </c>
      <c r="F63" t="s">
        <v>186</v>
      </c>
      <c r="G63" t="s">
        <v>187</v>
      </c>
      <c r="H63">
        <v>9.5</v>
      </c>
    </row>
    <row r="64" spans="2:8" x14ac:dyDescent="0.25">
      <c r="B64">
        <v>161</v>
      </c>
      <c r="C64">
        <v>489</v>
      </c>
      <c r="D64">
        <f t="shared" si="0"/>
        <v>328</v>
      </c>
      <c r="F64" t="s">
        <v>188</v>
      </c>
      <c r="G64" t="s">
        <v>101</v>
      </c>
      <c r="H64">
        <v>0</v>
      </c>
    </row>
    <row r="65" spans="1:8" x14ac:dyDescent="0.25">
      <c r="B65">
        <v>72</v>
      </c>
      <c r="C65">
        <v>92</v>
      </c>
      <c r="D65">
        <f t="shared" si="0"/>
        <v>20</v>
      </c>
      <c r="G65" t="s">
        <v>172</v>
      </c>
      <c r="H65">
        <v>3.8</v>
      </c>
    </row>
    <row r="66" spans="1:8" x14ac:dyDescent="0.25">
      <c r="B66">
        <v>87</v>
      </c>
      <c r="C66">
        <v>232</v>
      </c>
      <c r="D66">
        <f t="shared" si="0"/>
        <v>145</v>
      </c>
      <c r="F66" t="s">
        <v>191</v>
      </c>
      <c r="G66" t="s">
        <v>192</v>
      </c>
      <c r="H66">
        <v>111.00000000000001</v>
      </c>
    </row>
    <row r="67" spans="1:8" x14ac:dyDescent="0.25">
      <c r="B67">
        <v>178</v>
      </c>
      <c r="C67">
        <v>234</v>
      </c>
      <c r="D67">
        <f t="shared" ref="D67:D68" si="1">C67-B67</f>
        <v>56</v>
      </c>
      <c r="F67" t="s">
        <v>193</v>
      </c>
      <c r="G67" t="s">
        <v>194</v>
      </c>
      <c r="H67">
        <v>238.5</v>
      </c>
    </row>
    <row r="68" spans="1:8" x14ac:dyDescent="0.25">
      <c r="B68">
        <v>109</v>
      </c>
      <c r="C68">
        <v>426</v>
      </c>
      <c r="D68">
        <f t="shared" si="1"/>
        <v>317</v>
      </c>
      <c r="F68" t="s">
        <v>189</v>
      </c>
      <c r="G68" t="s">
        <v>190</v>
      </c>
      <c r="H68">
        <v>64</v>
      </c>
    </row>
    <row r="69" spans="1:8" x14ac:dyDescent="0.25">
      <c r="B69">
        <v>157</v>
      </c>
      <c r="C69">
        <v>91</v>
      </c>
      <c r="D69">
        <v>0</v>
      </c>
      <c r="F69" t="s">
        <v>118</v>
      </c>
      <c r="G69" t="s">
        <v>42</v>
      </c>
      <c r="H69">
        <v>0</v>
      </c>
    </row>
    <row r="70" spans="1:8" x14ac:dyDescent="0.25">
      <c r="B70">
        <v>487</v>
      </c>
      <c r="C70">
        <v>369</v>
      </c>
      <c r="D70">
        <v>0</v>
      </c>
      <c r="F70" t="s">
        <v>195</v>
      </c>
      <c r="G70" t="s">
        <v>196</v>
      </c>
      <c r="H70">
        <v>4.6000000000000014</v>
      </c>
    </row>
    <row r="72" spans="1:8" x14ac:dyDescent="0.25">
      <c r="A72" s="11" t="s">
        <v>209</v>
      </c>
      <c r="B72">
        <f>MEDIAN(B2:B71)</f>
        <v>94</v>
      </c>
      <c r="C72">
        <f>MEDIAN(C2:C71)</f>
        <v>153</v>
      </c>
      <c r="D72">
        <f>MEDIAN(D2:D71)</f>
        <v>39</v>
      </c>
      <c r="F72">
        <f t="shared" ref="F72:H72" si="2">MEDIAN(F2:F71)</f>
        <v>7.6999999999999993</v>
      </c>
      <c r="G72">
        <f t="shared" si="2"/>
        <v>14.7</v>
      </c>
      <c r="H72">
        <f t="shared" si="2"/>
        <v>0.19999999999999998</v>
      </c>
    </row>
    <row r="73" spans="1:8" x14ac:dyDescent="0.25">
      <c r="A73" s="11"/>
    </row>
    <row r="74" spans="1:8" x14ac:dyDescent="0.25">
      <c r="A74" s="11" t="s">
        <v>210</v>
      </c>
      <c r="B74">
        <f>_xlfn.PERCENTILE.EXC(B2:B70,0.75)</f>
        <v>176.5</v>
      </c>
      <c r="C74">
        <f>_xlfn.PERCENTILE.EXC(C2:C70,0.75)</f>
        <v>232</v>
      </c>
      <c r="D74">
        <f>_xlfn.PERCENTILE.EXC(D2:D70,0.75)</f>
        <v>101</v>
      </c>
      <c r="F74">
        <f t="shared" ref="F74:H74" si="3">_xlfn.PERCENTILE.EXC(F2:F70,0.75)</f>
        <v>17.225000000000001</v>
      </c>
      <c r="G74">
        <f t="shared" si="3"/>
        <v>101.4</v>
      </c>
      <c r="H74">
        <f t="shared" si="3"/>
        <v>64.75</v>
      </c>
    </row>
    <row r="75" spans="1:8" x14ac:dyDescent="0.25">
      <c r="A75" s="11"/>
    </row>
    <row r="76" spans="1:8" x14ac:dyDescent="0.25">
      <c r="A76" s="11" t="s">
        <v>211</v>
      </c>
      <c r="B76" s="10">
        <f>KURT(B2:B70)</f>
        <v>17.830957512720037</v>
      </c>
      <c r="C76" s="10">
        <f>KURT(C2:C70)</f>
        <v>5.0373366715264387</v>
      </c>
      <c r="D76" s="10">
        <f>KURT(D2:D70)</f>
        <v>5.0721576709066793</v>
      </c>
      <c r="E76" s="10"/>
      <c r="F76" s="10">
        <f t="shared" ref="F76:H76" si="4">KURT(F2:F70)</f>
        <v>14.680512902508209</v>
      </c>
      <c r="G76" s="10">
        <f t="shared" si="4"/>
        <v>18.289812664322888</v>
      </c>
      <c r="H76" s="10">
        <f t="shared" si="4"/>
        <v>30.284629046712567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workbookViewId="0">
      <selection activeCell="L17" sqref="L17"/>
    </sheetView>
  </sheetViews>
  <sheetFormatPr defaultRowHeight="15" x14ac:dyDescent="0.25"/>
  <cols>
    <col min="12" max="15" width="9.140625" style="36"/>
  </cols>
  <sheetData>
    <row r="1" spans="1:16" x14ac:dyDescent="0.25">
      <c r="A1" s="13" t="s">
        <v>380</v>
      </c>
      <c r="B1" s="13"/>
      <c r="C1" s="13"/>
      <c r="D1" s="13"/>
      <c r="E1" s="13"/>
      <c r="F1" s="13"/>
      <c r="G1" s="13"/>
      <c r="H1" s="13"/>
      <c r="L1" s="47" t="s">
        <v>381</v>
      </c>
      <c r="M1" s="47"/>
      <c r="N1" s="47"/>
      <c r="O1" s="47"/>
    </row>
    <row r="2" spans="1:16" x14ac:dyDescent="0.25">
      <c r="A2" s="13" t="s">
        <v>370</v>
      </c>
      <c r="B2" s="13" t="s">
        <v>371</v>
      </c>
      <c r="C2" s="13" t="s">
        <v>372</v>
      </c>
      <c r="D2" s="13" t="s">
        <v>373</v>
      </c>
      <c r="E2" s="13" t="s">
        <v>374</v>
      </c>
      <c r="F2" s="13" t="s">
        <v>375</v>
      </c>
      <c r="G2" s="13" t="s">
        <v>376</v>
      </c>
      <c r="H2" s="13" t="s">
        <v>377</v>
      </c>
      <c r="I2" s="13" t="s">
        <v>443</v>
      </c>
      <c r="J2" s="13" t="s">
        <v>444</v>
      </c>
      <c r="L2" s="47" t="s">
        <v>366</v>
      </c>
      <c r="M2" s="47" t="s">
        <v>367</v>
      </c>
      <c r="N2" s="47" t="s">
        <v>368</v>
      </c>
      <c r="O2" s="47" t="s">
        <v>369</v>
      </c>
      <c r="P2" s="47" t="s">
        <v>8</v>
      </c>
    </row>
    <row r="3" spans="1:16" x14ac:dyDescent="0.25">
      <c r="A3" s="9">
        <v>87</v>
      </c>
      <c r="B3" s="9">
        <v>232</v>
      </c>
      <c r="C3" s="21">
        <v>76</v>
      </c>
      <c r="D3" s="21">
        <v>168</v>
      </c>
      <c r="E3" s="9">
        <v>49</v>
      </c>
      <c r="F3" s="9">
        <v>159</v>
      </c>
      <c r="G3" s="21">
        <v>71</v>
      </c>
      <c r="H3" s="21">
        <v>220</v>
      </c>
      <c r="I3">
        <v>76</v>
      </c>
      <c r="J3">
        <v>168</v>
      </c>
      <c r="L3" s="36">
        <f>B3/A3</f>
        <v>2.6666666666666665</v>
      </c>
      <c r="M3" s="36">
        <f>D3/C3</f>
        <v>2.2105263157894739</v>
      </c>
      <c r="N3" s="36">
        <f>F3/E3</f>
        <v>3.2448979591836733</v>
      </c>
      <c r="O3" s="36">
        <f>H3/G3</f>
        <v>3.0985915492957745</v>
      </c>
      <c r="P3" s="36">
        <v>2.2105263157894739</v>
      </c>
    </row>
    <row r="4" spans="1:16" x14ac:dyDescent="0.25">
      <c r="A4" s="21">
        <v>145</v>
      </c>
      <c r="B4" s="21">
        <v>372</v>
      </c>
      <c r="C4" s="9">
        <v>112</v>
      </c>
      <c r="D4" s="9">
        <v>214</v>
      </c>
      <c r="E4" s="9">
        <v>161</v>
      </c>
      <c r="F4" s="9">
        <v>489</v>
      </c>
      <c r="G4" s="21">
        <v>85</v>
      </c>
      <c r="H4" s="21">
        <v>226</v>
      </c>
      <c r="I4">
        <v>112</v>
      </c>
      <c r="J4">
        <v>214</v>
      </c>
      <c r="L4" s="36">
        <f t="shared" ref="L4:L47" si="0">B4/A4</f>
        <v>2.5655172413793101</v>
      </c>
      <c r="M4" s="36">
        <f t="shared" ref="M4:M13" si="1">D4/C4</f>
        <v>1.9107142857142858</v>
      </c>
      <c r="N4" s="36">
        <f t="shared" ref="N4:N7" si="2">F4/E4</f>
        <v>3.0372670807453415</v>
      </c>
      <c r="O4" s="36">
        <f t="shared" ref="O4:O7" si="3">H4/G4</f>
        <v>2.6588235294117646</v>
      </c>
      <c r="P4" s="36">
        <v>1.9107142857142858</v>
      </c>
    </row>
    <row r="5" spans="1:16" x14ac:dyDescent="0.25">
      <c r="A5" s="21">
        <v>239</v>
      </c>
      <c r="B5" s="21">
        <v>184</v>
      </c>
      <c r="C5" s="9">
        <v>71</v>
      </c>
      <c r="D5" s="9">
        <v>198</v>
      </c>
      <c r="E5" s="9">
        <v>109</v>
      </c>
      <c r="F5" s="9">
        <v>426</v>
      </c>
      <c r="G5" s="9">
        <v>224</v>
      </c>
      <c r="H5" s="9">
        <v>215</v>
      </c>
      <c r="I5">
        <v>71</v>
      </c>
      <c r="J5">
        <v>198</v>
      </c>
      <c r="L5" s="36">
        <f t="shared" si="0"/>
        <v>0.76987447698744771</v>
      </c>
      <c r="M5" s="36">
        <f t="shared" si="1"/>
        <v>2.788732394366197</v>
      </c>
      <c r="N5" s="36">
        <f t="shared" si="2"/>
        <v>3.9082568807339451</v>
      </c>
      <c r="O5" s="36">
        <v>0.96</v>
      </c>
      <c r="P5" s="36">
        <v>2.788732394366197</v>
      </c>
    </row>
    <row r="6" spans="1:16" x14ac:dyDescent="0.25">
      <c r="A6" s="9">
        <v>220</v>
      </c>
      <c r="B6" s="9">
        <v>362</v>
      </c>
      <c r="C6" s="9">
        <v>64</v>
      </c>
      <c r="D6" s="9">
        <v>130</v>
      </c>
      <c r="E6" s="21">
        <v>169</v>
      </c>
      <c r="F6" s="21">
        <v>608</v>
      </c>
      <c r="G6" s="21">
        <v>25</v>
      </c>
      <c r="H6" s="21">
        <v>154</v>
      </c>
      <c r="I6">
        <v>64</v>
      </c>
      <c r="J6">
        <v>130</v>
      </c>
      <c r="L6" s="36">
        <f t="shared" si="0"/>
        <v>1.6454545454545455</v>
      </c>
      <c r="M6" s="36">
        <f t="shared" si="1"/>
        <v>2.03125</v>
      </c>
      <c r="N6" s="36">
        <f t="shared" si="2"/>
        <v>3.5976331360946747</v>
      </c>
      <c r="O6" s="36">
        <f t="shared" si="3"/>
        <v>6.16</v>
      </c>
      <c r="P6" s="36">
        <v>2.03125</v>
      </c>
    </row>
    <row r="7" spans="1:16" x14ac:dyDescent="0.25">
      <c r="A7" s="9">
        <v>333</v>
      </c>
      <c r="B7" s="9">
        <v>266</v>
      </c>
      <c r="C7" s="9">
        <v>99</v>
      </c>
      <c r="D7" s="9">
        <v>109</v>
      </c>
      <c r="E7" s="9">
        <v>169</v>
      </c>
      <c r="F7" s="9">
        <v>329</v>
      </c>
      <c r="G7" s="21">
        <v>139</v>
      </c>
      <c r="H7" s="21">
        <v>233</v>
      </c>
      <c r="I7">
        <v>99</v>
      </c>
      <c r="J7">
        <v>109</v>
      </c>
      <c r="L7" s="36">
        <f t="shared" si="0"/>
        <v>0.79879879879879878</v>
      </c>
      <c r="M7" s="36">
        <f t="shared" si="1"/>
        <v>1.101010101010101</v>
      </c>
      <c r="N7" s="36">
        <f t="shared" si="2"/>
        <v>1.9467455621301775</v>
      </c>
      <c r="O7" s="36">
        <f t="shared" si="3"/>
        <v>1.6762589928057554</v>
      </c>
      <c r="P7" s="36">
        <v>1.101010101010101</v>
      </c>
    </row>
    <row r="8" spans="1:16" x14ac:dyDescent="0.25">
      <c r="A8" s="9">
        <v>268</v>
      </c>
      <c r="B8" s="9">
        <v>106</v>
      </c>
      <c r="C8" s="9">
        <v>60</v>
      </c>
      <c r="D8" s="9">
        <v>124</v>
      </c>
      <c r="E8" s="37">
        <f>AVERAGE(E3:E7)</f>
        <v>131.4</v>
      </c>
      <c r="F8" s="37">
        <f t="shared" ref="F8:H8" si="4">AVERAGE(F3:F7)</f>
        <v>402.2</v>
      </c>
      <c r="G8" s="37">
        <f t="shared" si="4"/>
        <v>108.8</v>
      </c>
      <c r="H8" s="37">
        <f t="shared" si="4"/>
        <v>209.6</v>
      </c>
      <c r="I8">
        <v>60</v>
      </c>
      <c r="J8">
        <v>124</v>
      </c>
      <c r="L8" s="36">
        <f t="shared" si="0"/>
        <v>0.39552238805970147</v>
      </c>
      <c r="M8" s="36">
        <f t="shared" si="1"/>
        <v>2.0666666666666669</v>
      </c>
      <c r="N8" s="38">
        <f>AVERAGE(N3:N7)</f>
        <v>3.1469601237775624</v>
      </c>
      <c r="O8" s="38">
        <f>AVERAGE(O3:O7)</f>
        <v>2.9107348143026588</v>
      </c>
      <c r="P8" s="36">
        <v>2.0666666666666669</v>
      </c>
    </row>
    <row r="9" spans="1:16" x14ac:dyDescent="0.25">
      <c r="A9" s="9">
        <v>94</v>
      </c>
      <c r="B9" s="9">
        <v>81</v>
      </c>
      <c r="C9" s="9">
        <v>86</v>
      </c>
      <c r="D9" s="9">
        <v>186</v>
      </c>
      <c r="E9" s="37">
        <f>MEDIAN(E3:E7)</f>
        <v>161</v>
      </c>
      <c r="F9" s="37">
        <f t="shared" ref="F9:H9" si="5">MEDIAN(F3:F7)</f>
        <v>426</v>
      </c>
      <c r="G9" s="37">
        <f t="shared" si="5"/>
        <v>85</v>
      </c>
      <c r="H9" s="37">
        <f t="shared" si="5"/>
        <v>220</v>
      </c>
      <c r="I9">
        <v>86</v>
      </c>
      <c r="J9">
        <v>186</v>
      </c>
      <c r="L9" s="36">
        <f t="shared" si="0"/>
        <v>0.86170212765957444</v>
      </c>
      <c r="M9" s="36">
        <f t="shared" si="1"/>
        <v>2.1627906976744184</v>
      </c>
      <c r="N9" s="38">
        <f>STDEVA(N3:N7)</f>
        <v>0.74913588444744417</v>
      </c>
      <c r="O9" s="38">
        <f>STDEVA(O3:O7)</f>
        <v>1.9991104624879616</v>
      </c>
      <c r="P9" s="36">
        <v>2.1627906976744184</v>
      </c>
    </row>
    <row r="10" spans="1:16" x14ac:dyDescent="0.25">
      <c r="A10" s="9">
        <v>59</v>
      </c>
      <c r="B10" s="9">
        <v>90</v>
      </c>
      <c r="C10" s="21">
        <v>80</v>
      </c>
      <c r="D10" s="21">
        <v>136</v>
      </c>
      <c r="E10" s="37">
        <f>_xlfn.T.TEST(E3:E7,F3:F7,2,1)</f>
        <v>1.0669347702671734E-2</v>
      </c>
      <c r="F10" s="37"/>
      <c r="G10" s="37">
        <f>_xlfn.T.TEST(G3:G7,H3:H7,2,1)</f>
        <v>2.5487708937099993E-2</v>
      </c>
      <c r="H10" s="37"/>
      <c r="I10">
        <v>80</v>
      </c>
      <c r="J10">
        <v>136</v>
      </c>
      <c r="L10" s="36">
        <f t="shared" si="0"/>
        <v>1.5254237288135593</v>
      </c>
      <c r="M10" s="36">
        <f t="shared" si="1"/>
        <v>1.7</v>
      </c>
      <c r="P10" s="36">
        <v>1.7</v>
      </c>
    </row>
    <row r="11" spans="1:16" x14ac:dyDescent="0.25">
      <c r="A11" s="9">
        <v>37</v>
      </c>
      <c r="B11" s="9">
        <v>39</v>
      </c>
      <c r="C11" s="9">
        <v>487</v>
      </c>
      <c r="D11" s="9">
        <v>369</v>
      </c>
      <c r="I11">
        <v>487</v>
      </c>
      <c r="J11">
        <v>369</v>
      </c>
      <c r="L11" s="36">
        <f t="shared" si="0"/>
        <v>1.0540540540540539</v>
      </c>
      <c r="M11" s="36">
        <f t="shared" si="1"/>
        <v>0.757700205338809</v>
      </c>
      <c r="P11" s="36">
        <v>0.757700205338809</v>
      </c>
    </row>
    <row r="12" spans="1:16" x14ac:dyDescent="0.25">
      <c r="A12" s="21">
        <v>103</v>
      </c>
      <c r="B12" s="21">
        <v>109</v>
      </c>
      <c r="C12" s="9">
        <v>77</v>
      </c>
      <c r="D12" s="9">
        <v>97</v>
      </c>
      <c r="I12">
        <v>77</v>
      </c>
      <c r="J12">
        <v>97</v>
      </c>
      <c r="L12" s="36">
        <f t="shared" si="0"/>
        <v>1.058252427184466</v>
      </c>
      <c r="M12" s="36">
        <f t="shared" si="1"/>
        <v>1.2597402597402598</v>
      </c>
      <c r="P12" s="36">
        <v>1.2597402597402598</v>
      </c>
    </row>
    <row r="13" spans="1:16" x14ac:dyDescent="0.25">
      <c r="A13" s="9">
        <v>110</v>
      </c>
      <c r="B13" s="9">
        <v>109</v>
      </c>
      <c r="C13" s="9">
        <v>216</v>
      </c>
      <c r="D13" s="9">
        <v>288</v>
      </c>
      <c r="I13">
        <v>216</v>
      </c>
      <c r="J13">
        <v>288</v>
      </c>
      <c r="L13" s="36">
        <f t="shared" si="0"/>
        <v>0.99090909090909096</v>
      </c>
      <c r="M13" s="36">
        <f t="shared" si="1"/>
        <v>1.3333333333333333</v>
      </c>
      <c r="P13" s="36">
        <v>1.3333333333333333</v>
      </c>
    </row>
    <row r="14" spans="1:16" x14ac:dyDescent="0.25">
      <c r="A14" s="9">
        <v>74</v>
      </c>
      <c r="B14" s="9">
        <v>150</v>
      </c>
      <c r="C14" s="37">
        <f>AVERAGE(C3:C13)</f>
        <v>129.81818181818181</v>
      </c>
      <c r="D14" s="37">
        <f>AVERAGE(D3:D13)</f>
        <v>183.54545454545453</v>
      </c>
      <c r="I14" s="9">
        <v>49</v>
      </c>
      <c r="J14" s="9">
        <v>159</v>
      </c>
      <c r="L14" s="36">
        <f t="shared" si="0"/>
        <v>2.0270270270270272</v>
      </c>
      <c r="M14" s="38">
        <f>AVERAGE(M3:M13)</f>
        <v>1.7565876599666856</v>
      </c>
      <c r="P14" s="36">
        <v>3.2448979591836733</v>
      </c>
    </row>
    <row r="15" spans="1:16" x14ac:dyDescent="0.25">
      <c r="A15" s="21">
        <v>212</v>
      </c>
      <c r="B15" s="21">
        <v>186</v>
      </c>
      <c r="C15" s="37">
        <f>MEDIAN(C3:C13)</f>
        <v>80</v>
      </c>
      <c r="D15" s="37">
        <f>MEDIAN(D3:D13)</f>
        <v>168</v>
      </c>
      <c r="I15" s="9">
        <v>161</v>
      </c>
      <c r="J15" s="9">
        <v>489</v>
      </c>
      <c r="L15" s="36">
        <f t="shared" si="0"/>
        <v>0.87735849056603776</v>
      </c>
      <c r="M15" s="38">
        <f>STDEVA(M3:M13)</f>
        <v>0.59063433545988098</v>
      </c>
      <c r="P15" s="36">
        <v>3.0372670807453415</v>
      </c>
    </row>
    <row r="16" spans="1:16" x14ac:dyDescent="0.25">
      <c r="A16" s="9">
        <v>55</v>
      </c>
      <c r="B16" s="9">
        <v>153</v>
      </c>
      <c r="C16" s="37">
        <f>_xlfn.T.TEST(C3:C13,D3:D13,2,1)</f>
        <v>2.3370825660663175E-2</v>
      </c>
      <c r="D16" s="37"/>
      <c r="I16" s="9">
        <v>109</v>
      </c>
      <c r="J16" s="9">
        <v>426</v>
      </c>
      <c r="L16" s="36">
        <f t="shared" si="0"/>
        <v>2.7818181818181817</v>
      </c>
      <c r="P16" s="36">
        <v>3.9082568807339451</v>
      </c>
    </row>
    <row r="17" spans="1:16" x14ac:dyDescent="0.25">
      <c r="A17" s="9">
        <v>83</v>
      </c>
      <c r="B17" s="9">
        <v>122</v>
      </c>
      <c r="I17" s="21">
        <v>169</v>
      </c>
      <c r="J17" s="21">
        <v>608</v>
      </c>
      <c r="L17" s="36">
        <f t="shared" si="0"/>
        <v>1.4698795180722892</v>
      </c>
      <c r="P17" s="36">
        <v>3.5976331360946747</v>
      </c>
    </row>
    <row r="18" spans="1:16" x14ac:dyDescent="0.25">
      <c r="A18" s="9">
        <v>209</v>
      </c>
      <c r="B18" s="9">
        <v>230</v>
      </c>
      <c r="I18" s="9">
        <v>169</v>
      </c>
      <c r="J18" s="9">
        <v>329</v>
      </c>
      <c r="L18" s="36">
        <f t="shared" si="0"/>
        <v>1.1004784688995215</v>
      </c>
      <c r="P18" s="36">
        <v>1.9467455621301775</v>
      </c>
    </row>
    <row r="19" spans="1:16" x14ac:dyDescent="0.25">
      <c r="A19" s="9">
        <v>89</v>
      </c>
      <c r="B19" s="9">
        <v>81</v>
      </c>
      <c r="I19" s="21">
        <v>71</v>
      </c>
      <c r="J19" s="21">
        <v>220</v>
      </c>
      <c r="L19" s="36">
        <f t="shared" si="0"/>
        <v>0.9101123595505618</v>
      </c>
      <c r="P19" s="36">
        <v>3.0985915492957745</v>
      </c>
    </row>
    <row r="20" spans="1:16" x14ac:dyDescent="0.25">
      <c r="A20" s="9">
        <v>85</v>
      </c>
      <c r="B20" s="9">
        <v>77</v>
      </c>
      <c r="I20" s="21">
        <v>85</v>
      </c>
      <c r="J20" s="21">
        <v>226</v>
      </c>
      <c r="L20" s="36">
        <f t="shared" si="0"/>
        <v>0.90588235294117647</v>
      </c>
      <c r="P20" s="36">
        <v>2.6588235294117646</v>
      </c>
    </row>
    <row r="21" spans="1:16" x14ac:dyDescent="0.25">
      <c r="A21" s="9">
        <v>70</v>
      </c>
      <c r="B21" s="9">
        <v>107</v>
      </c>
      <c r="I21" s="9">
        <v>224</v>
      </c>
      <c r="J21" s="9">
        <v>215</v>
      </c>
      <c r="L21" s="36">
        <f t="shared" si="0"/>
        <v>1.5285714285714285</v>
      </c>
      <c r="P21" s="36">
        <v>0.96</v>
      </c>
    </row>
    <row r="22" spans="1:16" x14ac:dyDescent="0.25">
      <c r="A22" s="9">
        <v>72</v>
      </c>
      <c r="B22" s="9">
        <v>85</v>
      </c>
      <c r="I22" s="21">
        <v>25</v>
      </c>
      <c r="J22" s="21">
        <v>154</v>
      </c>
      <c r="L22" s="36">
        <f t="shared" si="0"/>
        <v>1.1805555555555556</v>
      </c>
      <c r="P22" s="36">
        <v>6.16</v>
      </c>
    </row>
    <row r="23" spans="1:16" x14ac:dyDescent="0.25">
      <c r="A23" s="9">
        <v>157</v>
      </c>
      <c r="B23" s="9">
        <v>91</v>
      </c>
      <c r="I23" s="21">
        <v>139</v>
      </c>
      <c r="J23" s="21">
        <v>233</v>
      </c>
      <c r="L23" s="36">
        <f t="shared" si="0"/>
        <v>0.57961783439490444</v>
      </c>
      <c r="P23" s="36">
        <v>1.6762589928057554</v>
      </c>
    </row>
    <row r="24" spans="1:16" x14ac:dyDescent="0.25">
      <c r="A24" s="9">
        <v>75</v>
      </c>
      <c r="B24" s="9">
        <v>144</v>
      </c>
      <c r="I24" s="37">
        <f>AVERAGE(I3:I23)</f>
        <v>125.19047619047619</v>
      </c>
      <c r="J24" s="37">
        <f>AVERAGE(J3:J23)</f>
        <v>241.8095238095238</v>
      </c>
      <c r="L24" s="36">
        <f t="shared" si="0"/>
        <v>1.92</v>
      </c>
      <c r="O24" s="36" t="s">
        <v>422</v>
      </c>
      <c r="P24" s="38">
        <f>AVERAGE(P3:P23)</f>
        <v>2.3624256642873642</v>
      </c>
    </row>
    <row r="25" spans="1:16" x14ac:dyDescent="0.25">
      <c r="A25" s="9">
        <v>175</v>
      </c>
      <c r="B25" s="9">
        <v>255</v>
      </c>
      <c r="I25" s="37">
        <f>STDEV(I3:I23)</f>
        <v>98.740882641193281</v>
      </c>
      <c r="J25" s="37">
        <f>STDEV(J3:J23)</f>
        <v>133.89683306472153</v>
      </c>
      <c r="L25" s="36">
        <f t="shared" si="0"/>
        <v>1.4571428571428571</v>
      </c>
      <c r="O25" s="36" t="s">
        <v>379</v>
      </c>
      <c r="P25" s="38">
        <f>STDEV(P3:P23)</f>
        <v>1.231608720606636</v>
      </c>
    </row>
    <row r="26" spans="1:16" x14ac:dyDescent="0.25">
      <c r="A26" s="9">
        <v>191</v>
      </c>
      <c r="B26" s="9">
        <v>185</v>
      </c>
      <c r="I26" s="37">
        <f>_xlfn.T.TEST(I3:I23,J3:J23,2,1)</f>
        <v>2.844042237120769E-4</v>
      </c>
      <c r="J26" s="37"/>
      <c r="L26" s="36">
        <f t="shared" si="0"/>
        <v>0.96858638743455494</v>
      </c>
    </row>
    <row r="27" spans="1:16" x14ac:dyDescent="0.25">
      <c r="A27" s="9">
        <v>119</v>
      </c>
      <c r="B27" s="9">
        <v>132</v>
      </c>
      <c r="L27" s="36">
        <f t="shared" si="0"/>
        <v>1.1092436974789917</v>
      </c>
    </row>
    <row r="28" spans="1:16" x14ac:dyDescent="0.25">
      <c r="A28" s="9">
        <v>304</v>
      </c>
      <c r="B28" s="9">
        <v>232</v>
      </c>
      <c r="I28" t="s">
        <v>445</v>
      </c>
      <c r="L28" s="36">
        <f t="shared" si="0"/>
        <v>0.76315789473684215</v>
      </c>
    </row>
    <row r="29" spans="1:16" x14ac:dyDescent="0.25">
      <c r="A29" s="9">
        <v>299</v>
      </c>
      <c r="B29" s="9">
        <v>114</v>
      </c>
      <c r="L29" s="36">
        <f t="shared" si="0"/>
        <v>0.38127090301003347</v>
      </c>
    </row>
    <row r="30" spans="1:16" x14ac:dyDescent="0.25">
      <c r="A30" s="9">
        <v>169</v>
      </c>
      <c r="B30" s="9">
        <v>193</v>
      </c>
      <c r="L30" s="36">
        <f t="shared" si="0"/>
        <v>1.1420118343195267</v>
      </c>
    </row>
    <row r="31" spans="1:16" x14ac:dyDescent="0.25">
      <c r="A31" s="9">
        <v>90</v>
      </c>
      <c r="B31" s="9">
        <v>96</v>
      </c>
      <c r="L31" s="36">
        <f t="shared" si="0"/>
        <v>1.0666666666666667</v>
      </c>
    </row>
    <row r="32" spans="1:16" x14ac:dyDescent="0.25">
      <c r="A32" s="9">
        <v>70</v>
      </c>
      <c r="B32" s="9">
        <v>223</v>
      </c>
      <c r="L32" s="36">
        <f t="shared" si="0"/>
        <v>3.1857142857142855</v>
      </c>
    </row>
    <row r="33" spans="1:12" x14ac:dyDescent="0.25">
      <c r="A33" s="9">
        <v>79</v>
      </c>
      <c r="B33" s="9">
        <v>55</v>
      </c>
      <c r="L33" s="36">
        <f t="shared" si="0"/>
        <v>0.69620253164556967</v>
      </c>
    </row>
    <row r="34" spans="1:12" x14ac:dyDescent="0.25">
      <c r="A34" s="9">
        <v>72</v>
      </c>
      <c r="B34" s="9">
        <v>92</v>
      </c>
      <c r="L34" s="36">
        <f t="shared" si="0"/>
        <v>1.2777777777777777</v>
      </c>
    </row>
    <row r="35" spans="1:12" x14ac:dyDescent="0.25">
      <c r="A35" s="21">
        <v>61</v>
      </c>
      <c r="B35" s="21">
        <v>95</v>
      </c>
      <c r="L35" s="36">
        <f t="shared" si="0"/>
        <v>1.5573770491803278</v>
      </c>
    </row>
    <row r="36" spans="1:12" x14ac:dyDescent="0.25">
      <c r="A36" s="9">
        <v>179</v>
      </c>
      <c r="B36" s="9">
        <v>151</v>
      </c>
      <c r="L36" s="36">
        <f t="shared" si="0"/>
        <v>0.84357541899441346</v>
      </c>
    </row>
    <row r="37" spans="1:12" x14ac:dyDescent="0.25">
      <c r="A37" s="9">
        <v>178</v>
      </c>
      <c r="B37" s="9">
        <v>234</v>
      </c>
      <c r="L37" s="36">
        <f t="shared" si="0"/>
        <v>1.3146067415730338</v>
      </c>
    </row>
    <row r="38" spans="1:12" x14ac:dyDescent="0.25">
      <c r="A38" s="9">
        <v>75</v>
      </c>
      <c r="B38" s="9">
        <v>266</v>
      </c>
      <c r="L38" s="36">
        <f t="shared" si="0"/>
        <v>3.5466666666666669</v>
      </c>
    </row>
    <row r="39" spans="1:12" x14ac:dyDescent="0.25">
      <c r="A39" s="9">
        <v>39</v>
      </c>
      <c r="B39" s="9">
        <v>99</v>
      </c>
      <c r="L39" s="36">
        <f t="shared" si="0"/>
        <v>2.5384615384615383</v>
      </c>
    </row>
    <row r="40" spans="1:12" x14ac:dyDescent="0.25">
      <c r="A40" s="9">
        <v>168</v>
      </c>
      <c r="B40" s="9">
        <v>145</v>
      </c>
      <c r="L40" s="36">
        <f t="shared" si="0"/>
        <v>0.86309523809523814</v>
      </c>
    </row>
    <row r="41" spans="1:12" x14ac:dyDescent="0.25">
      <c r="A41" s="9">
        <v>113</v>
      </c>
      <c r="B41" s="9">
        <v>116</v>
      </c>
      <c r="L41" s="36">
        <f t="shared" si="0"/>
        <v>1.0265486725663717</v>
      </c>
    </row>
    <row r="42" spans="1:12" x14ac:dyDescent="0.25">
      <c r="A42" s="9">
        <v>35</v>
      </c>
      <c r="B42" s="9">
        <v>55</v>
      </c>
      <c r="L42" s="36">
        <f t="shared" si="0"/>
        <v>1.5714285714285714</v>
      </c>
    </row>
    <row r="43" spans="1:12" x14ac:dyDescent="0.25">
      <c r="A43" s="9">
        <v>57</v>
      </c>
      <c r="B43" s="9">
        <v>135</v>
      </c>
      <c r="L43" s="36">
        <f t="shared" si="0"/>
        <v>2.3684210526315788</v>
      </c>
    </row>
    <row r="44" spans="1:12" x14ac:dyDescent="0.25">
      <c r="A44" s="9">
        <v>81</v>
      </c>
      <c r="B44" s="9">
        <v>174</v>
      </c>
      <c r="L44" s="36">
        <f t="shared" si="0"/>
        <v>2.1481481481481484</v>
      </c>
    </row>
    <row r="45" spans="1:12" x14ac:dyDescent="0.25">
      <c r="A45" s="21">
        <v>842</v>
      </c>
      <c r="B45" s="21">
        <v>731</v>
      </c>
      <c r="L45" s="36">
        <f t="shared" si="0"/>
        <v>0.86817102137767221</v>
      </c>
    </row>
    <row r="46" spans="1:12" x14ac:dyDescent="0.25">
      <c r="A46" s="9">
        <v>67</v>
      </c>
      <c r="B46" s="9">
        <v>50</v>
      </c>
      <c r="L46" s="36">
        <f t="shared" si="0"/>
        <v>0.74626865671641796</v>
      </c>
    </row>
    <row r="47" spans="1:12" x14ac:dyDescent="0.25">
      <c r="A47" s="9">
        <v>195</v>
      </c>
      <c r="B47" s="9">
        <v>304</v>
      </c>
      <c r="L47" s="36">
        <f t="shared" si="0"/>
        <v>1.558974358974359</v>
      </c>
    </row>
    <row r="48" spans="1:12" x14ac:dyDescent="0.25">
      <c r="A48" s="37">
        <f>AVERAGE(A3:A47)</f>
        <v>145.19999999999999</v>
      </c>
      <c r="B48" s="37">
        <f>AVERAGE(B3:B47)</f>
        <v>166.84444444444443</v>
      </c>
      <c r="I48" t="s">
        <v>378</v>
      </c>
      <c r="L48" s="38">
        <f>AVERAGE(L3:L47)</f>
        <v>1.3913998829801186</v>
      </c>
    </row>
    <row r="49" spans="1:16" x14ac:dyDescent="0.25">
      <c r="A49" s="37">
        <f>MEDIAN(A3:A47)</f>
        <v>94</v>
      </c>
      <c r="B49" s="37">
        <f>MEDIAN(B3:B47)</f>
        <v>135</v>
      </c>
      <c r="I49" t="s">
        <v>379</v>
      </c>
      <c r="L49" s="38">
        <f>STDEVA(L3:L47)</f>
        <v>0.74145588172268684</v>
      </c>
    </row>
    <row r="50" spans="1:16" x14ac:dyDescent="0.25">
      <c r="A50" s="37">
        <f>_xlfn.T.TEST(A3:A47,B3:B47,2,1)</f>
        <v>8.144375544642507E-2</v>
      </c>
      <c r="B50" s="37"/>
    </row>
    <row r="54" spans="1:16" ht="27" customHeight="1" x14ac:dyDescent="0.25">
      <c r="C54" s="45" t="s">
        <v>6</v>
      </c>
      <c r="D54" s="42" t="s">
        <v>204</v>
      </c>
      <c r="E54" s="42" t="s">
        <v>428</v>
      </c>
      <c r="F54" s="46" t="s">
        <v>7</v>
      </c>
      <c r="L54"/>
      <c r="P54" s="36"/>
    </row>
    <row r="55" spans="1:16" x14ac:dyDescent="0.25">
      <c r="A55" t="s">
        <v>366</v>
      </c>
      <c r="B55" t="s">
        <v>422</v>
      </c>
      <c r="C55" s="49">
        <v>1.425263157894737</v>
      </c>
      <c r="D55" s="49">
        <v>1.3128888888888888</v>
      </c>
      <c r="E55" s="49">
        <v>-8.0000000000000016E-2</v>
      </c>
      <c r="F55" s="49">
        <v>1.747058823529412</v>
      </c>
      <c r="L55"/>
      <c r="P55" s="36"/>
    </row>
    <row r="56" spans="1:16" x14ac:dyDescent="0.25">
      <c r="B56" t="s">
        <v>379</v>
      </c>
      <c r="C56" s="49">
        <v>0.73504531571979737</v>
      </c>
      <c r="D56" s="49">
        <v>0.4880276734991677</v>
      </c>
      <c r="E56" s="49">
        <v>0.28986203614823386</v>
      </c>
      <c r="F56" s="49">
        <v>0.970637091624034</v>
      </c>
      <c r="L56"/>
      <c r="P56" s="36"/>
    </row>
    <row r="57" spans="1:16" x14ac:dyDescent="0.25">
      <c r="A57" t="s">
        <v>8</v>
      </c>
      <c r="B57" t="s">
        <v>422</v>
      </c>
      <c r="C57" s="50">
        <v>1.0674999999999999</v>
      </c>
      <c r="D57" s="50">
        <v>1.5287499999999996</v>
      </c>
      <c r="E57" s="50">
        <v>0.46124999999999999</v>
      </c>
      <c r="F57" s="50">
        <v>2.3781818181818184</v>
      </c>
      <c r="L57"/>
      <c r="P57" s="36"/>
    </row>
    <row r="58" spans="1:16" x14ac:dyDescent="0.25">
      <c r="B58" t="s">
        <v>379</v>
      </c>
      <c r="C58" s="50">
        <v>0.35638584366556603</v>
      </c>
      <c r="D58" s="50">
        <v>0.42557697408291123</v>
      </c>
      <c r="E58" s="50">
        <v>0.31069784706996773</v>
      </c>
      <c r="F58" s="50">
        <v>1.4014309457308891</v>
      </c>
      <c r="L58"/>
      <c r="P58" s="36"/>
    </row>
    <row r="59" spans="1:16" x14ac:dyDescent="0.25">
      <c r="A59" t="s">
        <v>367</v>
      </c>
      <c r="B59" t="s">
        <v>422</v>
      </c>
      <c r="C59" s="48">
        <v>1.0175000000000001</v>
      </c>
      <c r="D59" s="48">
        <v>1.3658333333333335</v>
      </c>
      <c r="E59" s="48">
        <v>0.34833333333333333</v>
      </c>
      <c r="F59" s="48">
        <v>1.55</v>
      </c>
      <c r="L59"/>
      <c r="P59" s="36"/>
    </row>
    <row r="60" spans="1:16" x14ac:dyDescent="0.25">
      <c r="B60" t="s">
        <v>379</v>
      </c>
      <c r="C60" s="48">
        <v>0.3868315348619295</v>
      </c>
      <c r="D60" s="48">
        <v>0.3520965346278912</v>
      </c>
      <c r="E60" s="48">
        <v>0.19427409565462994</v>
      </c>
      <c r="F60" s="48">
        <v>0.83785982772125478</v>
      </c>
      <c r="L60"/>
      <c r="P60" s="36"/>
    </row>
    <row r="61" spans="1:16" x14ac:dyDescent="0.25">
      <c r="A61" t="s">
        <v>368</v>
      </c>
      <c r="B61" t="s">
        <v>422</v>
      </c>
      <c r="C61" s="38">
        <v>1.05</v>
      </c>
      <c r="D61" s="38">
        <v>1.5885714285714287</v>
      </c>
      <c r="E61" s="38">
        <v>0.53857142857142859</v>
      </c>
      <c r="F61" s="38">
        <v>3.07</v>
      </c>
      <c r="L61"/>
      <c r="P61" s="36"/>
    </row>
    <row r="62" spans="1:16" x14ac:dyDescent="0.25">
      <c r="B62" t="s">
        <v>379</v>
      </c>
      <c r="C62" s="38">
        <v>0.27233557730613661</v>
      </c>
      <c r="D62" s="38">
        <v>0.44235839811283362</v>
      </c>
      <c r="E62" s="38">
        <v>0.32137354026265502</v>
      </c>
      <c r="F62" s="38">
        <v>1.1603509321383276</v>
      </c>
      <c r="L62"/>
      <c r="P62" s="36"/>
    </row>
    <row r="63" spans="1:16" x14ac:dyDescent="0.25">
      <c r="A63" t="s">
        <v>369</v>
      </c>
      <c r="B63" t="s">
        <v>422</v>
      </c>
      <c r="C63" s="51">
        <v>1.0980000000000001</v>
      </c>
      <c r="D63" s="51">
        <v>1.8359999999999999</v>
      </c>
      <c r="E63" s="51">
        <v>0.73799999999999999</v>
      </c>
      <c r="F63" s="51">
        <v>3.4474999999999998</v>
      </c>
      <c r="L63"/>
      <c r="P63" s="36"/>
    </row>
    <row r="64" spans="1:16" x14ac:dyDescent="0.25">
      <c r="B64" t="s">
        <v>379</v>
      </c>
      <c r="C64" s="51">
        <v>0.34535488993208097</v>
      </c>
      <c r="D64" s="51">
        <v>0.45064398365006486</v>
      </c>
      <c r="E64" s="51">
        <v>0.23679104712805329</v>
      </c>
      <c r="F64" s="51">
        <v>1.6807200837736185</v>
      </c>
      <c r="L64"/>
      <c r="P64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8"/>
  <sheetViews>
    <sheetView topLeftCell="A25" workbookViewId="0">
      <selection activeCell="L37" sqref="L37"/>
    </sheetView>
  </sheetViews>
  <sheetFormatPr defaultRowHeight="15" x14ac:dyDescent="0.25"/>
  <cols>
    <col min="1" max="1" width="28.5703125" customWidth="1"/>
    <col min="2" max="2" width="7.7109375" customWidth="1"/>
    <col min="3" max="3" width="5" customWidth="1"/>
    <col min="4" max="4" width="14.28515625" customWidth="1"/>
    <col min="5" max="5" width="9.140625" customWidth="1"/>
    <col min="6" max="6" width="12.5703125" customWidth="1"/>
    <col min="7" max="8" width="11.85546875" customWidth="1"/>
    <col min="9" max="9" width="12.7109375" customWidth="1"/>
    <col min="11" max="11" width="13.42578125" customWidth="1"/>
    <col min="12" max="12" width="12" customWidth="1"/>
    <col min="13" max="13" width="12" style="36" customWidth="1"/>
    <col min="14" max="14" width="10.5703125" customWidth="1"/>
    <col min="15" max="15" width="25" bestFit="1" customWidth="1"/>
    <col min="20" max="20" width="28.28515625" bestFit="1" customWidth="1"/>
    <col min="22" max="22" width="10.7109375" customWidth="1"/>
  </cols>
  <sheetData>
    <row r="1" spans="1:31" ht="22.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4" t="s">
        <v>6</v>
      </c>
      <c r="G1" s="42" t="s">
        <v>204</v>
      </c>
      <c r="H1" s="8" t="s">
        <v>427</v>
      </c>
      <c r="I1" s="6" t="s">
        <v>7</v>
      </c>
      <c r="J1" s="2" t="s">
        <v>8</v>
      </c>
      <c r="K1" s="1" t="s">
        <v>9</v>
      </c>
      <c r="L1" s="1" t="s">
        <v>10</v>
      </c>
      <c r="M1" s="4" t="s">
        <v>446</v>
      </c>
      <c r="N1" s="12" t="s">
        <v>205</v>
      </c>
      <c r="O1" s="13" t="s">
        <v>217</v>
      </c>
      <c r="P1" s="13" t="s">
        <v>218</v>
      </c>
      <c r="Q1" s="13" t="s">
        <v>219</v>
      </c>
      <c r="R1" s="13" t="s">
        <v>220</v>
      </c>
      <c r="S1" s="13" t="s">
        <v>221</v>
      </c>
      <c r="T1" s="13" t="s">
        <v>222</v>
      </c>
      <c r="U1" s="13" t="s">
        <v>223</v>
      </c>
      <c r="V1" s="3" t="s">
        <v>5</v>
      </c>
      <c r="W1" s="13" t="s">
        <v>5</v>
      </c>
      <c r="X1" s="13" t="s">
        <v>224</v>
      </c>
      <c r="Y1" s="13" t="s">
        <v>225</v>
      </c>
      <c r="Z1" s="13" t="s">
        <v>226</v>
      </c>
      <c r="AA1" s="13" t="s">
        <v>227</v>
      </c>
      <c r="AB1" s="13" t="s">
        <v>228</v>
      </c>
      <c r="AC1" s="13" t="s">
        <v>229</v>
      </c>
      <c r="AD1" s="13" t="s">
        <v>230</v>
      </c>
      <c r="AE1" s="13"/>
    </row>
    <row r="2" spans="1:31" x14ac:dyDescent="0.25">
      <c r="A2" s="15" t="s">
        <v>138</v>
      </c>
      <c r="B2" s="9"/>
      <c r="C2" s="9">
        <v>2</v>
      </c>
      <c r="D2" s="16">
        <v>42149</v>
      </c>
      <c r="E2" s="9">
        <v>84</v>
      </c>
      <c r="F2" s="9">
        <v>0.92</v>
      </c>
      <c r="G2" s="7">
        <v>1.1000000000000001</v>
      </c>
      <c r="H2" s="7"/>
      <c r="I2" s="9" t="s">
        <v>95</v>
      </c>
      <c r="J2" s="9">
        <v>0</v>
      </c>
      <c r="K2" s="9">
        <v>87</v>
      </c>
      <c r="L2" s="9">
        <v>232</v>
      </c>
      <c r="M2" s="28">
        <f>L2/K2</f>
        <v>2.6666666666666665</v>
      </c>
      <c r="N2" s="9">
        <f t="shared" ref="N2:N46" si="0">L2-K2</f>
        <v>145</v>
      </c>
      <c r="O2" s="14" t="s">
        <v>231</v>
      </c>
      <c r="P2" s="14">
        <v>0</v>
      </c>
      <c r="Q2" s="14">
        <v>0</v>
      </c>
      <c r="R2" s="14">
        <v>75</v>
      </c>
      <c r="S2" s="14">
        <v>99</v>
      </c>
      <c r="T2" s="14" t="s">
        <v>232</v>
      </c>
      <c r="U2" s="14">
        <v>1</v>
      </c>
      <c r="V2" s="9">
        <v>6.28</v>
      </c>
      <c r="W2" s="14">
        <v>6.28</v>
      </c>
      <c r="X2" s="14">
        <v>178</v>
      </c>
      <c r="Y2" s="14">
        <v>3</v>
      </c>
      <c r="Z2" s="14">
        <v>1</v>
      </c>
      <c r="AA2" s="14">
        <v>18.3</v>
      </c>
      <c r="AB2" s="14">
        <v>129.30000000000001</v>
      </c>
      <c r="AC2" s="14" t="s">
        <v>233</v>
      </c>
      <c r="AD2" s="14" t="s">
        <v>234</v>
      </c>
      <c r="AE2" s="14"/>
    </row>
    <row r="3" spans="1:31" x14ac:dyDescent="0.25">
      <c r="A3" s="18" t="s">
        <v>20</v>
      </c>
      <c r="B3" s="19">
        <v>58</v>
      </c>
      <c r="C3" s="19">
        <v>1</v>
      </c>
      <c r="D3" s="20">
        <v>41710</v>
      </c>
      <c r="E3" s="21">
        <v>65</v>
      </c>
      <c r="F3" s="34">
        <v>0.97</v>
      </c>
      <c r="G3" s="22">
        <v>1.08</v>
      </c>
      <c r="H3" s="22"/>
      <c r="I3" s="21">
        <v>3.01</v>
      </c>
      <c r="J3" s="21">
        <v>0</v>
      </c>
      <c r="K3" s="21">
        <v>145</v>
      </c>
      <c r="L3" s="21">
        <v>372</v>
      </c>
      <c r="M3" s="28">
        <f t="shared" ref="M3:M46" si="1">L3/K3</f>
        <v>2.5655172413793101</v>
      </c>
      <c r="N3" s="9">
        <f t="shared" si="0"/>
        <v>227</v>
      </c>
      <c r="O3" s="14" t="s">
        <v>235</v>
      </c>
      <c r="P3" s="14">
        <v>1</v>
      </c>
      <c r="Q3" s="14">
        <v>0</v>
      </c>
      <c r="R3" s="14">
        <v>35</v>
      </c>
      <c r="S3" s="14">
        <v>76</v>
      </c>
      <c r="T3" s="14" t="s">
        <v>236</v>
      </c>
      <c r="U3" s="14">
        <v>1</v>
      </c>
      <c r="V3" s="23">
        <v>5.27</v>
      </c>
      <c r="W3" s="14">
        <v>5.27</v>
      </c>
      <c r="X3" s="14">
        <v>106</v>
      </c>
      <c r="Y3" s="14">
        <v>3.5</v>
      </c>
      <c r="Z3" s="14">
        <v>0</v>
      </c>
      <c r="AA3" s="14">
        <v>8.5</v>
      </c>
      <c r="AB3" s="14">
        <v>520.29999999999995</v>
      </c>
      <c r="AC3" s="14"/>
      <c r="AD3" s="14"/>
      <c r="AE3" s="14"/>
    </row>
    <row r="4" spans="1:31" x14ac:dyDescent="0.25">
      <c r="A4" s="15" t="s">
        <v>21</v>
      </c>
      <c r="B4" s="24">
        <v>65</v>
      </c>
      <c r="C4" s="24">
        <v>2</v>
      </c>
      <c r="D4" s="16">
        <v>41711</v>
      </c>
      <c r="E4" s="9">
        <v>46</v>
      </c>
      <c r="F4" s="9">
        <v>1.48</v>
      </c>
      <c r="G4" s="7">
        <v>1.42</v>
      </c>
      <c r="H4" s="7">
        <f>G4-F4</f>
        <v>-6.0000000000000053E-2</v>
      </c>
      <c r="I4" s="9">
        <v>1.93</v>
      </c>
      <c r="J4" s="9">
        <v>0</v>
      </c>
      <c r="K4" s="21">
        <v>239</v>
      </c>
      <c r="L4" s="21">
        <v>184</v>
      </c>
      <c r="M4" s="28">
        <f t="shared" si="1"/>
        <v>0.76987447698744771</v>
      </c>
      <c r="N4" s="9">
        <f t="shared" si="0"/>
        <v>-55</v>
      </c>
      <c r="O4" s="14" t="s">
        <v>248</v>
      </c>
      <c r="P4" s="14">
        <v>1</v>
      </c>
      <c r="Q4" s="14">
        <v>0</v>
      </c>
      <c r="R4" s="14">
        <v>62</v>
      </c>
      <c r="S4" s="14">
        <v>32</v>
      </c>
      <c r="T4" s="14" t="s">
        <v>247</v>
      </c>
      <c r="U4" s="14">
        <v>0</v>
      </c>
      <c r="V4" s="9" t="s">
        <v>43</v>
      </c>
      <c r="W4" s="14"/>
      <c r="X4" s="14">
        <v>150</v>
      </c>
      <c r="Y4" s="14"/>
      <c r="Z4" s="14">
        <v>0</v>
      </c>
      <c r="AA4" s="14">
        <v>2.4</v>
      </c>
      <c r="AB4" s="14">
        <v>260.8</v>
      </c>
      <c r="AC4" s="14"/>
      <c r="AD4" s="14"/>
      <c r="AE4" s="14"/>
    </row>
    <row r="5" spans="1:31" x14ac:dyDescent="0.25">
      <c r="A5" s="15" t="s">
        <v>92</v>
      </c>
      <c r="B5" s="24">
        <v>80</v>
      </c>
      <c r="C5" s="24">
        <v>1</v>
      </c>
      <c r="D5" s="16">
        <v>41920</v>
      </c>
      <c r="E5" s="9">
        <v>72</v>
      </c>
      <c r="F5" s="28">
        <v>1.38</v>
      </c>
      <c r="G5" s="7">
        <v>1.47</v>
      </c>
      <c r="H5" s="7">
        <f t="shared" ref="H5:H9" si="2">G5-F5</f>
        <v>9.000000000000008E-2</v>
      </c>
      <c r="I5" s="9" t="s">
        <v>199</v>
      </c>
      <c r="J5" s="9">
        <v>0</v>
      </c>
      <c r="K5" s="9">
        <v>220</v>
      </c>
      <c r="L5" s="9">
        <v>362</v>
      </c>
      <c r="M5" s="28">
        <f t="shared" si="1"/>
        <v>1.6454545454545455</v>
      </c>
      <c r="N5" s="9">
        <f t="shared" si="0"/>
        <v>142</v>
      </c>
      <c r="O5" s="14" t="s">
        <v>237</v>
      </c>
      <c r="P5" s="14">
        <v>1</v>
      </c>
      <c r="Q5" s="14">
        <v>1</v>
      </c>
      <c r="R5" s="14">
        <v>66</v>
      </c>
      <c r="S5" s="14">
        <v>44</v>
      </c>
      <c r="T5" s="14" t="s">
        <v>238</v>
      </c>
      <c r="U5" s="14">
        <v>0</v>
      </c>
      <c r="V5" s="9" t="s">
        <v>93</v>
      </c>
      <c r="W5" s="14"/>
      <c r="X5" s="14">
        <v>86</v>
      </c>
      <c r="Y5" s="14">
        <v>4</v>
      </c>
      <c r="Z5" s="14">
        <v>0</v>
      </c>
      <c r="AA5" s="14">
        <v>36.5</v>
      </c>
      <c r="AB5" s="14">
        <v>17.600000000000001</v>
      </c>
      <c r="AC5" s="14" t="s">
        <v>249</v>
      </c>
      <c r="AD5" s="14" t="s">
        <v>250</v>
      </c>
      <c r="AE5" s="14"/>
    </row>
    <row r="6" spans="1:31" x14ac:dyDescent="0.25">
      <c r="A6" s="15" t="s">
        <v>34</v>
      </c>
      <c r="B6" s="24">
        <v>80</v>
      </c>
      <c r="C6" s="24">
        <v>1</v>
      </c>
      <c r="D6" s="16">
        <v>41813</v>
      </c>
      <c r="E6" s="9">
        <v>78</v>
      </c>
      <c r="F6" s="28">
        <v>1.4</v>
      </c>
      <c r="G6" s="22">
        <v>1.72</v>
      </c>
      <c r="H6" s="7">
        <f t="shared" si="2"/>
        <v>0.32000000000000006</v>
      </c>
      <c r="I6" s="9">
        <v>1.7</v>
      </c>
      <c r="J6" s="9">
        <v>0</v>
      </c>
      <c r="K6" s="9">
        <v>333</v>
      </c>
      <c r="L6" s="9">
        <v>266</v>
      </c>
      <c r="M6" s="28">
        <f t="shared" si="1"/>
        <v>0.79879879879879878</v>
      </c>
      <c r="N6" s="9">
        <f t="shared" si="0"/>
        <v>-67</v>
      </c>
      <c r="O6" s="14" t="s">
        <v>237</v>
      </c>
      <c r="P6" s="14">
        <v>0</v>
      </c>
      <c r="Q6" s="14">
        <v>1</v>
      </c>
      <c r="R6" s="14">
        <v>62</v>
      </c>
      <c r="S6" s="14">
        <v>46</v>
      </c>
      <c r="T6" s="14" t="s">
        <v>238</v>
      </c>
      <c r="U6" s="14">
        <v>0</v>
      </c>
      <c r="V6" s="9" t="s">
        <v>39</v>
      </c>
      <c r="W6" s="14"/>
      <c r="X6" s="14">
        <v>78</v>
      </c>
      <c r="Y6" s="14">
        <v>3</v>
      </c>
      <c r="Z6" s="14">
        <v>0</v>
      </c>
      <c r="AA6" s="14">
        <v>16.600000000000001</v>
      </c>
      <c r="AB6" s="14">
        <v>6.2</v>
      </c>
      <c r="AC6" s="14"/>
      <c r="AD6" s="14"/>
      <c r="AE6" s="14"/>
    </row>
    <row r="7" spans="1:31" x14ac:dyDescent="0.25">
      <c r="A7" s="15" t="s">
        <v>79</v>
      </c>
      <c r="B7" s="24">
        <v>83</v>
      </c>
      <c r="C7" s="24">
        <v>1</v>
      </c>
      <c r="D7" s="16">
        <v>41913</v>
      </c>
      <c r="E7" s="9">
        <v>70</v>
      </c>
      <c r="F7" s="28">
        <v>2.12</v>
      </c>
      <c r="G7" s="7">
        <v>1.46</v>
      </c>
      <c r="H7" s="7">
        <f t="shared" si="2"/>
        <v>-0.66000000000000014</v>
      </c>
      <c r="I7" s="9" t="s">
        <v>198</v>
      </c>
      <c r="J7" s="9">
        <v>0</v>
      </c>
      <c r="K7" s="9">
        <v>268</v>
      </c>
      <c r="L7" s="9">
        <v>106</v>
      </c>
      <c r="M7" s="28">
        <f t="shared" si="1"/>
        <v>0.39552238805970147</v>
      </c>
      <c r="N7" s="9">
        <f t="shared" si="0"/>
        <v>-162</v>
      </c>
      <c r="O7" s="14" t="s">
        <v>255</v>
      </c>
      <c r="P7" s="14">
        <v>0</v>
      </c>
      <c r="Q7" s="14">
        <v>0</v>
      </c>
      <c r="R7" s="14">
        <v>32</v>
      </c>
      <c r="S7" s="14">
        <v>26</v>
      </c>
      <c r="T7" s="14" t="s">
        <v>241</v>
      </c>
      <c r="U7" s="14">
        <v>0</v>
      </c>
      <c r="V7" s="9"/>
      <c r="W7" s="14"/>
      <c r="X7" s="14"/>
      <c r="Y7" s="14">
        <v>1</v>
      </c>
      <c r="Z7" s="14">
        <v>0</v>
      </c>
      <c r="AA7" s="14">
        <v>53.1</v>
      </c>
      <c r="AB7" s="14">
        <v>71.2</v>
      </c>
      <c r="AC7" s="14" t="s">
        <v>256</v>
      </c>
      <c r="AD7" s="14" t="s">
        <v>257</v>
      </c>
      <c r="AE7" s="14"/>
    </row>
    <row r="8" spans="1:31" x14ac:dyDescent="0.25">
      <c r="A8" s="15" t="s">
        <v>98</v>
      </c>
      <c r="B8" s="24">
        <v>83</v>
      </c>
      <c r="C8" s="24">
        <v>1</v>
      </c>
      <c r="D8" s="16">
        <v>41932</v>
      </c>
      <c r="E8" s="9">
        <v>55</v>
      </c>
      <c r="F8" s="28">
        <v>1.07</v>
      </c>
      <c r="G8" s="7">
        <v>1.2</v>
      </c>
      <c r="H8" s="7">
        <f t="shared" si="2"/>
        <v>0.12999999999999989</v>
      </c>
      <c r="I8" s="9" t="s">
        <v>116</v>
      </c>
      <c r="J8" s="9">
        <v>0</v>
      </c>
      <c r="K8" s="9">
        <v>94</v>
      </c>
      <c r="L8" s="9">
        <v>81</v>
      </c>
      <c r="M8" s="28">
        <f t="shared" si="1"/>
        <v>0.86170212765957444</v>
      </c>
      <c r="N8" s="9">
        <f t="shared" si="0"/>
        <v>-13</v>
      </c>
      <c r="O8" s="14" t="s">
        <v>237</v>
      </c>
      <c r="P8" s="14">
        <v>0</v>
      </c>
      <c r="Q8" s="14">
        <v>0</v>
      </c>
      <c r="R8" s="14">
        <v>63</v>
      </c>
      <c r="S8" s="14">
        <v>38</v>
      </c>
      <c r="T8" s="14" t="s">
        <v>241</v>
      </c>
      <c r="U8" s="14">
        <v>0</v>
      </c>
      <c r="V8" s="9" t="s">
        <v>99</v>
      </c>
      <c r="W8" s="14"/>
      <c r="X8" s="14"/>
      <c r="Y8" s="14"/>
      <c r="Z8" s="14">
        <v>0</v>
      </c>
      <c r="AA8" s="14">
        <v>19.899999999999999</v>
      </c>
      <c r="AB8" s="14">
        <v>5.4</v>
      </c>
      <c r="AC8" s="14" t="s">
        <v>258</v>
      </c>
      <c r="AD8" s="14" t="s">
        <v>259</v>
      </c>
      <c r="AE8" s="14"/>
    </row>
    <row r="9" spans="1:31" x14ac:dyDescent="0.25">
      <c r="A9" s="15" t="s">
        <v>66</v>
      </c>
      <c r="B9" s="24">
        <v>82</v>
      </c>
      <c r="C9" s="24">
        <v>2</v>
      </c>
      <c r="D9" s="16">
        <v>41901</v>
      </c>
      <c r="E9" s="9">
        <v>58</v>
      </c>
      <c r="F9" s="9">
        <v>0.86</v>
      </c>
      <c r="G9" s="7">
        <v>0.86</v>
      </c>
      <c r="H9" s="7">
        <f t="shared" si="2"/>
        <v>0</v>
      </c>
      <c r="I9" s="9" t="s">
        <v>45</v>
      </c>
      <c r="J9" s="9">
        <v>0</v>
      </c>
      <c r="K9" s="9">
        <v>59</v>
      </c>
      <c r="L9" s="9">
        <v>90</v>
      </c>
      <c r="M9" s="28">
        <f t="shared" si="1"/>
        <v>1.5254237288135593</v>
      </c>
      <c r="N9" s="9">
        <f t="shared" si="0"/>
        <v>31</v>
      </c>
      <c r="O9" s="14" t="s">
        <v>237</v>
      </c>
      <c r="P9" s="14">
        <v>1</v>
      </c>
      <c r="Q9" s="14">
        <v>1</v>
      </c>
      <c r="R9" s="14">
        <v>66</v>
      </c>
      <c r="S9" s="14">
        <v>46</v>
      </c>
      <c r="T9" s="14" t="s">
        <v>260</v>
      </c>
      <c r="U9" s="14">
        <v>0</v>
      </c>
      <c r="V9" s="9">
        <v>6</v>
      </c>
      <c r="W9" s="14">
        <v>6</v>
      </c>
      <c r="X9" s="14">
        <v>128</v>
      </c>
      <c r="Y9" s="14"/>
      <c r="Z9" s="14"/>
      <c r="AA9" s="14">
        <v>3.2</v>
      </c>
      <c r="AB9" s="14">
        <v>101.4</v>
      </c>
      <c r="AC9" s="14"/>
      <c r="AD9" s="14"/>
      <c r="AE9" s="14"/>
    </row>
    <row r="10" spans="1:31" x14ac:dyDescent="0.25">
      <c r="A10" s="15" t="s">
        <v>125</v>
      </c>
      <c r="B10" s="9">
        <v>72</v>
      </c>
      <c r="C10" s="9">
        <v>2</v>
      </c>
      <c r="D10" s="16">
        <v>41960</v>
      </c>
      <c r="E10" s="9">
        <v>68</v>
      </c>
      <c r="F10" s="9" t="s">
        <v>127</v>
      </c>
      <c r="G10" s="7">
        <v>0.6</v>
      </c>
      <c r="H10" s="7"/>
      <c r="I10" s="9" t="s">
        <v>201</v>
      </c>
      <c r="J10" s="9">
        <v>0</v>
      </c>
      <c r="K10" s="9">
        <v>37</v>
      </c>
      <c r="L10" s="9">
        <v>39</v>
      </c>
      <c r="M10" s="28">
        <f t="shared" si="1"/>
        <v>1.0540540540540539</v>
      </c>
      <c r="N10" s="9">
        <f t="shared" si="0"/>
        <v>2</v>
      </c>
      <c r="O10" s="14" t="s">
        <v>267</v>
      </c>
      <c r="P10" s="14">
        <v>0</v>
      </c>
      <c r="Q10" s="14">
        <v>0</v>
      </c>
      <c r="R10" s="14">
        <v>61</v>
      </c>
      <c r="S10" s="14">
        <v>71</v>
      </c>
      <c r="T10" s="14" t="s">
        <v>241</v>
      </c>
      <c r="U10" s="14">
        <v>1</v>
      </c>
      <c r="V10" s="9" t="s">
        <v>126</v>
      </c>
      <c r="W10" s="14"/>
      <c r="X10" s="14"/>
      <c r="Y10" s="14">
        <v>0</v>
      </c>
      <c r="Z10" s="14"/>
      <c r="AA10" s="14">
        <v>7.4</v>
      </c>
      <c r="AB10" s="14">
        <v>0.1</v>
      </c>
      <c r="AC10" s="14" t="s">
        <v>268</v>
      </c>
      <c r="AD10" s="14" t="s">
        <v>269</v>
      </c>
      <c r="AE10" s="14"/>
    </row>
    <row r="11" spans="1:31" x14ac:dyDescent="0.25">
      <c r="A11" s="15" t="s">
        <v>24</v>
      </c>
      <c r="B11" s="19">
        <v>74</v>
      </c>
      <c r="C11" s="19">
        <v>1</v>
      </c>
      <c r="D11" s="20">
        <v>41723</v>
      </c>
      <c r="E11" s="21">
        <v>77</v>
      </c>
      <c r="F11" s="34">
        <v>1.48</v>
      </c>
      <c r="G11" s="22">
        <v>1.1599999999999999</v>
      </c>
      <c r="H11" s="7">
        <f>G11-F11</f>
        <v>-0.32000000000000006</v>
      </c>
      <c r="I11" s="21">
        <v>1.43</v>
      </c>
      <c r="J11" s="21">
        <v>0</v>
      </c>
      <c r="K11" s="21">
        <v>103</v>
      </c>
      <c r="L11" s="21">
        <v>109</v>
      </c>
      <c r="M11" s="28">
        <f t="shared" si="1"/>
        <v>1.058252427184466</v>
      </c>
      <c r="N11" s="9">
        <f t="shared" si="0"/>
        <v>6</v>
      </c>
      <c r="O11" s="14" t="s">
        <v>265</v>
      </c>
      <c r="P11" s="14">
        <v>1</v>
      </c>
      <c r="Q11" s="14">
        <v>1</v>
      </c>
      <c r="R11" s="14">
        <v>48</v>
      </c>
      <c r="S11" s="14">
        <v>47</v>
      </c>
      <c r="T11" s="14" t="s">
        <v>270</v>
      </c>
      <c r="U11" s="14">
        <v>1</v>
      </c>
      <c r="V11" s="23">
        <v>12.6</v>
      </c>
      <c r="W11" s="14">
        <v>12.6</v>
      </c>
      <c r="X11" s="14"/>
      <c r="Y11" s="14">
        <v>0</v>
      </c>
      <c r="Z11" s="14">
        <v>0</v>
      </c>
      <c r="AA11" s="14">
        <v>10.9</v>
      </c>
      <c r="AB11" s="14">
        <v>4.0999999999999996</v>
      </c>
      <c r="AC11" s="14"/>
      <c r="AD11" s="14"/>
      <c r="AE11" s="14"/>
    </row>
    <row r="12" spans="1:31" x14ac:dyDescent="0.25">
      <c r="A12" s="15" t="s">
        <v>103</v>
      </c>
      <c r="B12" s="9">
        <v>89</v>
      </c>
      <c r="C12" s="9">
        <v>1</v>
      </c>
      <c r="D12" s="16">
        <v>41911</v>
      </c>
      <c r="E12" s="17"/>
      <c r="F12" s="28">
        <v>1.32</v>
      </c>
      <c r="G12" s="7">
        <v>1.1299999999999999</v>
      </c>
      <c r="H12" s="7"/>
      <c r="I12" s="9" t="s">
        <v>89</v>
      </c>
      <c r="J12" s="9">
        <v>0</v>
      </c>
      <c r="K12" s="9">
        <v>110</v>
      </c>
      <c r="L12" s="9">
        <v>109</v>
      </c>
      <c r="M12" s="28">
        <f t="shared" si="1"/>
        <v>0.99090909090909096</v>
      </c>
      <c r="N12" s="9">
        <f t="shared" si="0"/>
        <v>-1</v>
      </c>
      <c r="O12" s="14" t="s">
        <v>237</v>
      </c>
      <c r="P12" s="14"/>
      <c r="Q12" s="14"/>
      <c r="R12" s="14"/>
      <c r="S12" s="14"/>
      <c r="T12" s="14" t="s">
        <v>241</v>
      </c>
      <c r="U12" s="14"/>
      <c r="V12" s="9"/>
      <c r="W12" s="14"/>
      <c r="X12" s="14"/>
      <c r="Y12" s="14"/>
      <c r="Z12" s="14"/>
      <c r="AA12" s="14">
        <v>22.3</v>
      </c>
      <c r="AB12" s="14">
        <v>2.9</v>
      </c>
      <c r="AC12" s="14" t="s">
        <v>277</v>
      </c>
      <c r="AD12" s="14" t="s">
        <v>278</v>
      </c>
      <c r="AE12" s="14"/>
    </row>
    <row r="13" spans="1:31" x14ac:dyDescent="0.25">
      <c r="A13" s="15" t="s">
        <v>54</v>
      </c>
      <c r="B13" s="24">
        <v>82</v>
      </c>
      <c r="C13" s="24">
        <v>1</v>
      </c>
      <c r="D13" s="16">
        <v>41892</v>
      </c>
      <c r="E13" s="9">
        <v>76</v>
      </c>
      <c r="F13" s="28" t="s">
        <v>56</v>
      </c>
      <c r="G13" s="7">
        <v>0.98</v>
      </c>
      <c r="H13" s="7"/>
      <c r="I13" s="9" t="s">
        <v>53</v>
      </c>
      <c r="J13" s="9">
        <v>0</v>
      </c>
      <c r="K13" s="9">
        <v>74</v>
      </c>
      <c r="L13" s="9">
        <v>150</v>
      </c>
      <c r="M13" s="28">
        <f t="shared" si="1"/>
        <v>2.0270270270270272</v>
      </c>
      <c r="N13" s="9">
        <f t="shared" si="0"/>
        <v>76</v>
      </c>
      <c r="O13" s="14" t="s">
        <v>279</v>
      </c>
      <c r="P13" s="14">
        <v>1</v>
      </c>
      <c r="Q13" s="14">
        <v>0</v>
      </c>
      <c r="R13" s="14">
        <v>62</v>
      </c>
      <c r="S13" s="14">
        <v>60</v>
      </c>
      <c r="T13" s="14" t="s">
        <v>260</v>
      </c>
      <c r="U13" s="14">
        <v>0</v>
      </c>
      <c r="V13" s="9" t="s">
        <v>55</v>
      </c>
      <c r="W13" s="14"/>
      <c r="X13" s="14">
        <v>156</v>
      </c>
      <c r="Y13" s="14"/>
      <c r="Z13" s="14">
        <v>1</v>
      </c>
      <c r="AA13" s="14">
        <v>7.9</v>
      </c>
      <c r="AB13" s="14">
        <v>7.3</v>
      </c>
      <c r="AC13" s="14"/>
      <c r="AD13" s="14"/>
      <c r="AE13" s="14"/>
    </row>
    <row r="14" spans="1:31" x14ac:dyDescent="0.25">
      <c r="A14" s="18" t="s">
        <v>31</v>
      </c>
      <c r="B14" s="19">
        <v>89</v>
      </c>
      <c r="C14" s="19">
        <v>2</v>
      </c>
      <c r="D14" s="20">
        <v>41771</v>
      </c>
      <c r="E14" s="21">
        <v>55</v>
      </c>
      <c r="F14" s="21">
        <v>2.1</v>
      </c>
      <c r="G14" s="22">
        <v>1.97</v>
      </c>
      <c r="H14" s="7">
        <f t="shared" ref="H14:H17" si="3">G14-F14</f>
        <v>-0.13000000000000012</v>
      </c>
      <c r="I14" s="21">
        <v>2.36</v>
      </c>
      <c r="J14" s="21">
        <v>0</v>
      </c>
      <c r="K14" s="21">
        <v>212</v>
      </c>
      <c r="L14" s="21">
        <v>186</v>
      </c>
      <c r="M14" s="28">
        <f t="shared" si="1"/>
        <v>0.87735849056603776</v>
      </c>
      <c r="N14" s="9">
        <f t="shared" si="0"/>
        <v>-26</v>
      </c>
      <c r="O14" s="14" t="s">
        <v>280</v>
      </c>
      <c r="P14" s="14">
        <v>1</v>
      </c>
      <c r="Q14" s="14">
        <v>0</v>
      </c>
      <c r="R14" s="14">
        <v>55</v>
      </c>
      <c r="S14" s="14">
        <v>27</v>
      </c>
      <c r="T14" s="14" t="s">
        <v>241</v>
      </c>
      <c r="U14" s="14">
        <v>0</v>
      </c>
      <c r="V14" s="23">
        <v>7.16</v>
      </c>
      <c r="W14" s="14">
        <v>7.16</v>
      </c>
      <c r="X14" s="14"/>
      <c r="Y14" s="14">
        <v>0</v>
      </c>
      <c r="Z14" s="14">
        <v>0</v>
      </c>
      <c r="AA14" s="14">
        <v>4.9000000000000004</v>
      </c>
      <c r="AB14" s="14">
        <v>8.3000000000000007</v>
      </c>
      <c r="AC14" s="14"/>
      <c r="AD14" s="14"/>
      <c r="AE14" s="14"/>
    </row>
    <row r="15" spans="1:31" x14ac:dyDescent="0.25">
      <c r="A15" s="15" t="s">
        <v>38</v>
      </c>
      <c r="B15" s="24">
        <v>80</v>
      </c>
      <c r="C15" s="24">
        <v>2</v>
      </c>
      <c r="D15" s="16">
        <v>41830</v>
      </c>
      <c r="E15" s="9">
        <v>50</v>
      </c>
      <c r="F15" s="9">
        <v>1</v>
      </c>
      <c r="G15" s="7">
        <v>1.19</v>
      </c>
      <c r="H15" s="7">
        <f t="shared" si="3"/>
        <v>0.18999999999999995</v>
      </c>
      <c r="I15" s="9" t="s">
        <v>48</v>
      </c>
      <c r="J15" s="9">
        <v>0</v>
      </c>
      <c r="K15" s="9">
        <v>55</v>
      </c>
      <c r="L15" s="9">
        <v>153</v>
      </c>
      <c r="M15" s="28">
        <f t="shared" si="1"/>
        <v>2.7818181818181817</v>
      </c>
      <c r="N15" s="9">
        <f t="shared" si="0"/>
        <v>98</v>
      </c>
      <c r="O15" s="14" t="s">
        <v>281</v>
      </c>
      <c r="P15" s="14">
        <v>1</v>
      </c>
      <c r="Q15" s="14">
        <v>0</v>
      </c>
      <c r="R15" s="14">
        <v>62</v>
      </c>
      <c r="S15" s="14">
        <v>34</v>
      </c>
      <c r="T15" s="14" t="s">
        <v>236</v>
      </c>
      <c r="U15" s="14">
        <v>0</v>
      </c>
      <c r="V15" s="9">
        <v>3.28</v>
      </c>
      <c r="W15" s="14">
        <v>3.28</v>
      </c>
      <c r="X15" s="14">
        <v>139</v>
      </c>
      <c r="Y15" s="14">
        <v>2.5</v>
      </c>
      <c r="Z15" s="14"/>
      <c r="AA15" s="14">
        <v>13</v>
      </c>
      <c r="AB15" s="14">
        <v>63.6</v>
      </c>
      <c r="AC15" s="14"/>
      <c r="AD15" s="14"/>
      <c r="AE15" s="14"/>
    </row>
    <row r="16" spans="1:31" x14ac:dyDescent="0.25">
      <c r="A16" s="15" t="s">
        <v>121</v>
      </c>
      <c r="B16" s="9">
        <v>77</v>
      </c>
      <c r="C16" s="9">
        <v>1</v>
      </c>
      <c r="D16" s="16">
        <v>41956</v>
      </c>
      <c r="E16" s="9">
        <v>68</v>
      </c>
      <c r="F16" s="28">
        <v>2</v>
      </c>
      <c r="G16" s="7">
        <v>1.31</v>
      </c>
      <c r="H16" s="7">
        <f t="shared" si="3"/>
        <v>-0.69</v>
      </c>
      <c r="I16" s="9" t="s">
        <v>85</v>
      </c>
      <c r="J16" s="9">
        <v>0</v>
      </c>
      <c r="K16" s="9">
        <v>83</v>
      </c>
      <c r="L16" s="9">
        <v>122</v>
      </c>
      <c r="M16" s="28">
        <f t="shared" si="1"/>
        <v>1.4698795180722892</v>
      </c>
      <c r="N16" s="9">
        <f t="shared" si="0"/>
        <v>39</v>
      </c>
      <c r="O16" s="14" t="s">
        <v>237</v>
      </c>
      <c r="P16" s="14">
        <v>1</v>
      </c>
      <c r="Q16" s="14">
        <v>0</v>
      </c>
      <c r="R16" s="14">
        <v>57</v>
      </c>
      <c r="S16" s="14">
        <v>33</v>
      </c>
      <c r="T16" s="14" t="s">
        <v>266</v>
      </c>
      <c r="U16" s="14">
        <v>0</v>
      </c>
      <c r="V16" s="28" t="s">
        <v>123</v>
      </c>
      <c r="W16" s="14"/>
      <c r="X16" s="14">
        <v>100</v>
      </c>
      <c r="Y16" s="14">
        <v>3</v>
      </c>
      <c r="Z16" s="14"/>
      <c r="AA16" s="14">
        <v>2.1</v>
      </c>
      <c r="AB16" s="14">
        <v>5.9</v>
      </c>
      <c r="AC16" s="14" t="s">
        <v>285</v>
      </c>
      <c r="AD16" s="14" t="s">
        <v>286</v>
      </c>
      <c r="AE16" s="14"/>
    </row>
    <row r="17" spans="1:31" x14ac:dyDescent="0.25">
      <c r="A17" s="15" t="s">
        <v>100</v>
      </c>
      <c r="B17" s="24">
        <v>74</v>
      </c>
      <c r="C17" s="24">
        <v>1</v>
      </c>
      <c r="D17" s="16">
        <v>41771</v>
      </c>
      <c r="E17" s="9">
        <v>78</v>
      </c>
      <c r="F17" s="28">
        <v>2.21</v>
      </c>
      <c r="G17" s="7">
        <v>1.97</v>
      </c>
      <c r="H17" s="7">
        <f t="shared" si="3"/>
        <v>-0.24</v>
      </c>
      <c r="I17" s="9">
        <v>1.97</v>
      </c>
      <c r="J17" s="9">
        <v>0</v>
      </c>
      <c r="K17" s="9">
        <v>209</v>
      </c>
      <c r="L17" s="9">
        <v>230</v>
      </c>
      <c r="M17" s="28">
        <f t="shared" si="1"/>
        <v>1.1004784688995215</v>
      </c>
      <c r="N17" s="9">
        <f t="shared" si="0"/>
        <v>21</v>
      </c>
      <c r="O17" s="14" t="s">
        <v>288</v>
      </c>
      <c r="P17" s="14">
        <v>1</v>
      </c>
      <c r="Q17" s="14">
        <v>0</v>
      </c>
      <c r="R17" s="14">
        <v>35</v>
      </c>
      <c r="S17" s="14">
        <v>31</v>
      </c>
      <c r="T17" s="14" t="s">
        <v>289</v>
      </c>
      <c r="U17" s="14">
        <v>0</v>
      </c>
      <c r="V17" s="28">
        <v>4.32</v>
      </c>
      <c r="W17" s="14">
        <v>4.32</v>
      </c>
      <c r="X17" s="14"/>
      <c r="Y17" s="14">
        <v>0</v>
      </c>
      <c r="Z17" s="14">
        <v>0</v>
      </c>
      <c r="AA17" s="14">
        <v>20.399999999999999</v>
      </c>
      <c r="AB17" s="14">
        <v>5</v>
      </c>
      <c r="AC17" s="14"/>
      <c r="AD17" s="14"/>
      <c r="AE17" s="14"/>
    </row>
    <row r="18" spans="1:31" x14ac:dyDescent="0.25">
      <c r="A18" s="15" t="s">
        <v>87</v>
      </c>
      <c r="B18" s="24">
        <v>64</v>
      </c>
      <c r="C18" s="24">
        <v>1</v>
      </c>
      <c r="D18" s="16">
        <v>41919</v>
      </c>
      <c r="E18" s="9">
        <v>60</v>
      </c>
      <c r="F18" s="28" t="s">
        <v>67</v>
      </c>
      <c r="G18" s="7">
        <v>1.07</v>
      </c>
      <c r="H18" s="7"/>
      <c r="I18" s="9" t="s">
        <v>91</v>
      </c>
      <c r="J18" s="9">
        <v>0</v>
      </c>
      <c r="K18" s="9">
        <v>89</v>
      </c>
      <c r="L18" s="9">
        <v>81</v>
      </c>
      <c r="M18" s="28">
        <f t="shared" si="1"/>
        <v>0.9101123595505618</v>
      </c>
      <c r="N18" s="9">
        <f t="shared" si="0"/>
        <v>-8</v>
      </c>
      <c r="O18" s="14" t="s">
        <v>242</v>
      </c>
      <c r="P18" s="14">
        <v>1</v>
      </c>
      <c r="Q18" s="14">
        <v>0</v>
      </c>
      <c r="R18" s="14">
        <v>28</v>
      </c>
      <c r="S18" s="14">
        <v>64</v>
      </c>
      <c r="T18" s="14" t="s">
        <v>291</v>
      </c>
      <c r="U18" s="14">
        <v>0</v>
      </c>
      <c r="V18" s="9" t="s">
        <v>88</v>
      </c>
      <c r="W18" s="14"/>
      <c r="X18" s="14">
        <v>157</v>
      </c>
      <c r="Y18" s="14">
        <v>9</v>
      </c>
      <c r="Z18" s="14">
        <v>1</v>
      </c>
      <c r="AA18" s="14">
        <v>23.2</v>
      </c>
      <c r="AB18" s="14">
        <v>29.1</v>
      </c>
      <c r="AC18" s="14" t="s">
        <v>292</v>
      </c>
      <c r="AD18" s="14" t="s">
        <v>293</v>
      </c>
      <c r="AE18" s="14"/>
    </row>
    <row r="19" spans="1:31" x14ac:dyDescent="0.25">
      <c r="A19" s="15" t="s">
        <v>128</v>
      </c>
      <c r="B19" s="9">
        <v>81</v>
      </c>
      <c r="C19" s="9">
        <v>2</v>
      </c>
      <c r="D19" s="16">
        <v>41963</v>
      </c>
      <c r="E19" s="9">
        <v>60</v>
      </c>
      <c r="F19" s="9">
        <v>1.44</v>
      </c>
      <c r="G19" s="7">
        <v>1.26</v>
      </c>
      <c r="H19" s="7">
        <f t="shared" ref="H19:H22" si="4">G19-F19</f>
        <v>-0.17999999999999994</v>
      </c>
      <c r="I19" s="9" t="s">
        <v>132</v>
      </c>
      <c r="J19" s="9">
        <v>0</v>
      </c>
      <c r="K19" s="9">
        <v>85</v>
      </c>
      <c r="L19" s="9">
        <v>77</v>
      </c>
      <c r="M19" s="28">
        <f t="shared" si="1"/>
        <v>0.90588235294117647</v>
      </c>
      <c r="N19" s="9">
        <f t="shared" si="0"/>
        <v>-8</v>
      </c>
      <c r="O19" s="14" t="s">
        <v>237</v>
      </c>
      <c r="P19" s="14">
        <v>1</v>
      </c>
      <c r="Q19" s="14">
        <v>0</v>
      </c>
      <c r="R19" s="14">
        <v>65</v>
      </c>
      <c r="S19" s="14">
        <v>29</v>
      </c>
      <c r="T19" s="14" t="s">
        <v>282</v>
      </c>
      <c r="U19" s="14">
        <v>0</v>
      </c>
      <c r="V19" s="9">
        <v>0</v>
      </c>
      <c r="W19" s="14">
        <v>0</v>
      </c>
      <c r="X19" s="14"/>
      <c r="Y19" s="14"/>
      <c r="Z19" s="14"/>
      <c r="AA19" s="14">
        <v>2.2000000000000002</v>
      </c>
      <c r="AB19" s="14">
        <v>1.5</v>
      </c>
      <c r="AC19" s="14" t="s">
        <v>294</v>
      </c>
      <c r="AD19" s="14" t="s">
        <v>295</v>
      </c>
      <c r="AE19" s="14"/>
    </row>
    <row r="20" spans="1:31" x14ac:dyDescent="0.25">
      <c r="A20" s="15" t="s">
        <v>122</v>
      </c>
      <c r="B20" s="9">
        <v>86</v>
      </c>
      <c r="C20" s="9">
        <v>2</v>
      </c>
      <c r="D20" s="16">
        <v>41956</v>
      </c>
      <c r="E20" s="9">
        <v>43</v>
      </c>
      <c r="F20" s="9">
        <v>1.86</v>
      </c>
      <c r="G20" s="7">
        <v>1.53</v>
      </c>
      <c r="H20" s="7">
        <f t="shared" si="4"/>
        <v>-0.33000000000000007</v>
      </c>
      <c r="I20" s="9" t="s">
        <v>85</v>
      </c>
      <c r="J20" s="9">
        <v>0</v>
      </c>
      <c r="K20" s="9">
        <v>70</v>
      </c>
      <c r="L20" s="9">
        <v>107</v>
      </c>
      <c r="M20" s="28">
        <f t="shared" si="1"/>
        <v>1.5285714285714285</v>
      </c>
      <c r="N20" s="9">
        <f t="shared" si="0"/>
        <v>37</v>
      </c>
      <c r="O20" s="14" t="s">
        <v>237</v>
      </c>
      <c r="P20" s="14">
        <v>0</v>
      </c>
      <c r="Q20" s="14">
        <v>0</v>
      </c>
      <c r="R20" s="14">
        <v>55</v>
      </c>
      <c r="S20" s="14">
        <v>14</v>
      </c>
      <c r="T20" s="14" t="s">
        <v>241</v>
      </c>
      <c r="U20" s="14">
        <v>0</v>
      </c>
      <c r="V20" s="9" t="s">
        <v>124</v>
      </c>
      <c r="W20" s="14"/>
      <c r="X20" s="14"/>
      <c r="Y20" s="14">
        <v>1</v>
      </c>
      <c r="Z20" s="14">
        <v>1</v>
      </c>
      <c r="AA20" s="14">
        <v>4.7</v>
      </c>
      <c r="AB20" s="14">
        <v>70.2</v>
      </c>
      <c r="AC20" s="14" t="s">
        <v>298</v>
      </c>
      <c r="AD20" s="14" t="s">
        <v>299</v>
      </c>
      <c r="AE20" s="14"/>
    </row>
    <row r="21" spans="1:31" x14ac:dyDescent="0.25">
      <c r="A21" s="15" t="s">
        <v>27</v>
      </c>
      <c r="B21" s="24">
        <v>82</v>
      </c>
      <c r="C21" s="24">
        <v>2</v>
      </c>
      <c r="D21" s="16">
        <v>41746</v>
      </c>
      <c r="E21" s="21">
        <v>65</v>
      </c>
      <c r="F21" s="9" t="s">
        <v>28</v>
      </c>
      <c r="G21" s="22">
        <v>1.3</v>
      </c>
      <c r="H21" s="7">
        <f t="shared" si="4"/>
        <v>0</v>
      </c>
      <c r="I21" s="21">
        <v>1.87</v>
      </c>
      <c r="J21" s="9">
        <v>0</v>
      </c>
      <c r="K21" s="9">
        <v>72</v>
      </c>
      <c r="L21" s="9">
        <v>85</v>
      </c>
      <c r="M21" s="28">
        <f t="shared" si="1"/>
        <v>1.1805555555555556</v>
      </c>
      <c r="N21" s="9">
        <f t="shared" si="0"/>
        <v>13</v>
      </c>
      <c r="O21" s="14" t="s">
        <v>306</v>
      </c>
      <c r="P21" s="14">
        <v>1</v>
      </c>
      <c r="Q21" s="14">
        <v>0</v>
      </c>
      <c r="R21" s="14">
        <v>59</v>
      </c>
      <c r="S21" s="14">
        <v>36</v>
      </c>
      <c r="T21" s="14" t="s">
        <v>266</v>
      </c>
      <c r="U21" s="14">
        <v>0</v>
      </c>
      <c r="V21" s="9" t="s">
        <v>44</v>
      </c>
      <c r="W21" s="14"/>
      <c r="X21" s="14">
        <v>71</v>
      </c>
      <c r="Y21" s="14">
        <v>19</v>
      </c>
      <c r="Z21" s="14">
        <v>1</v>
      </c>
      <c r="AA21" s="14">
        <v>6.3</v>
      </c>
      <c r="AB21" s="14">
        <v>5.4</v>
      </c>
      <c r="AC21" s="14"/>
      <c r="AD21" s="14"/>
      <c r="AE21" s="14"/>
    </row>
    <row r="22" spans="1:31" x14ac:dyDescent="0.25">
      <c r="A22" s="15" t="s">
        <v>142</v>
      </c>
      <c r="B22" s="9">
        <v>77</v>
      </c>
      <c r="C22" s="9">
        <v>1</v>
      </c>
      <c r="D22" s="16">
        <v>42212</v>
      </c>
      <c r="E22" s="9">
        <v>81</v>
      </c>
      <c r="F22" s="28">
        <v>1.59</v>
      </c>
      <c r="G22" s="7">
        <v>1.75</v>
      </c>
      <c r="H22" s="7">
        <f t="shared" si="4"/>
        <v>0.15999999999999992</v>
      </c>
      <c r="I22" s="9" t="s">
        <v>40</v>
      </c>
      <c r="J22" s="9">
        <v>0</v>
      </c>
      <c r="K22" s="9">
        <v>157</v>
      </c>
      <c r="L22" s="9">
        <v>91</v>
      </c>
      <c r="M22" s="28">
        <f t="shared" si="1"/>
        <v>0.57961783439490444</v>
      </c>
      <c r="N22" s="9">
        <f t="shared" si="0"/>
        <v>-66</v>
      </c>
      <c r="O22" s="14" t="s">
        <v>307</v>
      </c>
      <c r="P22" s="14">
        <v>1</v>
      </c>
      <c r="Q22" s="14">
        <v>0</v>
      </c>
      <c r="R22" s="14">
        <v>52</v>
      </c>
      <c r="S22" s="14">
        <v>39</v>
      </c>
      <c r="T22" s="14" t="s">
        <v>308</v>
      </c>
      <c r="U22" s="14">
        <v>0</v>
      </c>
      <c r="V22" s="9" t="s">
        <v>144</v>
      </c>
      <c r="W22" s="14"/>
      <c r="X22" s="14"/>
      <c r="Y22" s="14">
        <v>20</v>
      </c>
      <c r="Z22" s="14">
        <v>1</v>
      </c>
      <c r="AA22" s="14">
        <v>9.5</v>
      </c>
      <c r="AB22" s="14">
        <v>3.5</v>
      </c>
      <c r="AC22" s="14" t="s">
        <v>309</v>
      </c>
      <c r="AD22" s="14" t="s">
        <v>310</v>
      </c>
      <c r="AE22" s="14"/>
    </row>
    <row r="23" spans="1:31" x14ac:dyDescent="0.25">
      <c r="A23" s="15" t="s">
        <v>64</v>
      </c>
      <c r="B23" s="24">
        <v>74</v>
      </c>
      <c r="C23" s="24">
        <v>1</v>
      </c>
      <c r="D23" s="16">
        <v>41900</v>
      </c>
      <c r="E23" s="9">
        <v>78</v>
      </c>
      <c r="F23" s="28" t="s">
        <v>67</v>
      </c>
      <c r="G23" s="7">
        <v>1.24</v>
      </c>
      <c r="H23" s="7"/>
      <c r="I23" s="9" t="s">
        <v>50</v>
      </c>
      <c r="J23" s="9">
        <v>0</v>
      </c>
      <c r="K23" s="9">
        <v>75</v>
      </c>
      <c r="L23" s="9">
        <v>144</v>
      </c>
      <c r="M23" s="28">
        <f t="shared" si="1"/>
        <v>1.92</v>
      </c>
      <c r="N23" s="9">
        <f t="shared" si="0"/>
        <v>69</v>
      </c>
      <c r="O23" s="14" t="s">
        <v>287</v>
      </c>
      <c r="P23" s="14">
        <v>0</v>
      </c>
      <c r="Q23" s="14">
        <v>0</v>
      </c>
      <c r="R23" s="14">
        <v>38</v>
      </c>
      <c r="S23" s="14">
        <v>72</v>
      </c>
      <c r="T23" s="14" t="s">
        <v>311</v>
      </c>
      <c r="U23" s="14">
        <v>0</v>
      </c>
      <c r="V23" s="9" t="s">
        <v>65</v>
      </c>
      <c r="W23" s="14"/>
      <c r="X23" s="14">
        <v>125</v>
      </c>
      <c r="Y23" s="14">
        <v>11</v>
      </c>
      <c r="Z23" s="14"/>
      <c r="AA23" s="14">
        <v>1.7</v>
      </c>
      <c r="AB23" s="14">
        <v>156.5</v>
      </c>
      <c r="AC23" s="14"/>
      <c r="AD23" s="14"/>
      <c r="AE23" s="14"/>
    </row>
    <row r="24" spans="1:31" x14ac:dyDescent="0.25">
      <c r="A24" s="15" t="s">
        <v>71</v>
      </c>
      <c r="B24" s="24">
        <v>77</v>
      </c>
      <c r="C24" s="24">
        <v>1</v>
      </c>
      <c r="D24" s="16">
        <v>41906</v>
      </c>
      <c r="E24" s="9">
        <v>110</v>
      </c>
      <c r="F24" s="28">
        <v>2.8</v>
      </c>
      <c r="G24" s="7">
        <v>2.15</v>
      </c>
      <c r="H24" s="7">
        <f t="shared" ref="H24:H30" si="5">G24-F24</f>
        <v>-0.64999999999999991</v>
      </c>
      <c r="I24" s="9" t="s">
        <v>197</v>
      </c>
      <c r="J24" s="9">
        <v>0</v>
      </c>
      <c r="K24" s="9">
        <v>175</v>
      </c>
      <c r="L24" s="9">
        <v>255</v>
      </c>
      <c r="M24" s="28">
        <f t="shared" si="1"/>
        <v>1.4571428571428571</v>
      </c>
      <c r="N24" s="9">
        <f t="shared" si="0"/>
        <v>80</v>
      </c>
      <c r="O24" s="14" t="s">
        <v>318</v>
      </c>
      <c r="P24" s="14">
        <v>0</v>
      </c>
      <c r="Q24" s="14">
        <v>0</v>
      </c>
      <c r="R24" s="14">
        <v>67</v>
      </c>
      <c r="S24" s="14">
        <v>34</v>
      </c>
      <c r="T24" s="14" t="s">
        <v>241</v>
      </c>
      <c r="U24" s="14">
        <v>0</v>
      </c>
      <c r="V24" s="9" t="s">
        <v>72</v>
      </c>
      <c r="W24" s="14"/>
      <c r="X24" s="14"/>
      <c r="Y24" s="14">
        <v>0</v>
      </c>
      <c r="Z24" s="14">
        <v>0</v>
      </c>
      <c r="AA24" s="14">
        <v>62.1</v>
      </c>
      <c r="AB24" s="14">
        <v>17.899999999999999</v>
      </c>
      <c r="AC24" s="14" t="s">
        <v>319</v>
      </c>
      <c r="AD24" s="14" t="s">
        <v>320</v>
      </c>
      <c r="AE24" s="14"/>
    </row>
    <row r="25" spans="1:31" x14ac:dyDescent="0.25">
      <c r="A25" s="15" t="s">
        <v>59</v>
      </c>
      <c r="B25" s="24">
        <v>80</v>
      </c>
      <c r="C25" s="24">
        <v>1</v>
      </c>
      <c r="D25" s="16">
        <v>41897</v>
      </c>
      <c r="E25" s="9">
        <v>70</v>
      </c>
      <c r="F25" s="28">
        <v>1.43</v>
      </c>
      <c r="G25" s="7">
        <v>1.51</v>
      </c>
      <c r="H25" s="7">
        <f t="shared" si="5"/>
        <v>8.0000000000000071E-2</v>
      </c>
      <c r="I25" s="9" t="s">
        <v>68</v>
      </c>
      <c r="J25" s="9">
        <v>0</v>
      </c>
      <c r="K25" s="9">
        <v>191</v>
      </c>
      <c r="L25" s="9">
        <v>185</v>
      </c>
      <c r="M25" s="28">
        <f t="shared" si="1"/>
        <v>0.96858638743455494</v>
      </c>
      <c r="N25" s="9">
        <f t="shared" si="0"/>
        <v>-6</v>
      </c>
      <c r="O25" s="14" t="s">
        <v>237</v>
      </c>
      <c r="P25" s="14">
        <v>1</v>
      </c>
      <c r="Q25" s="14">
        <v>0</v>
      </c>
      <c r="R25" s="14">
        <v>54</v>
      </c>
      <c r="S25" s="14">
        <v>40</v>
      </c>
      <c r="T25" s="14" t="s">
        <v>264</v>
      </c>
      <c r="U25" s="14">
        <v>0</v>
      </c>
      <c r="V25" s="9" t="s">
        <v>60</v>
      </c>
      <c r="W25" s="14"/>
      <c r="X25" s="14">
        <v>125</v>
      </c>
      <c r="Y25" s="14">
        <v>5</v>
      </c>
      <c r="Z25" s="14">
        <v>0</v>
      </c>
      <c r="AA25" s="14">
        <v>4.2</v>
      </c>
      <c r="AB25" s="14">
        <v>4.3</v>
      </c>
      <c r="AC25" s="14"/>
      <c r="AD25" s="14"/>
      <c r="AE25" s="14"/>
    </row>
    <row r="26" spans="1:31" x14ac:dyDescent="0.25">
      <c r="A26" s="15" t="s">
        <v>106</v>
      </c>
      <c r="B26" s="9">
        <v>80</v>
      </c>
      <c r="C26" s="9">
        <v>1</v>
      </c>
      <c r="D26" s="16">
        <v>41939</v>
      </c>
      <c r="E26" s="9">
        <v>61</v>
      </c>
      <c r="F26" s="28">
        <v>1</v>
      </c>
      <c r="G26" s="7">
        <v>0.94</v>
      </c>
      <c r="H26" s="7">
        <f t="shared" si="5"/>
        <v>-6.0000000000000053E-2</v>
      </c>
      <c r="I26" s="9">
        <v>1.17</v>
      </c>
      <c r="J26" s="9">
        <v>0</v>
      </c>
      <c r="K26" s="9">
        <v>119</v>
      </c>
      <c r="L26" s="9">
        <v>132</v>
      </c>
      <c r="M26" s="28">
        <f t="shared" si="1"/>
        <v>1.1092436974789917</v>
      </c>
      <c r="N26" s="9">
        <f t="shared" si="0"/>
        <v>13</v>
      </c>
      <c r="O26" s="14" t="s">
        <v>237</v>
      </c>
      <c r="P26" s="14">
        <v>0</v>
      </c>
      <c r="Q26" s="14">
        <v>0</v>
      </c>
      <c r="R26" s="14">
        <v>55</v>
      </c>
      <c r="S26" s="14">
        <v>51</v>
      </c>
      <c r="T26" s="14" t="s">
        <v>246</v>
      </c>
      <c r="U26" s="14">
        <v>0</v>
      </c>
      <c r="V26" s="9" t="s">
        <v>89</v>
      </c>
      <c r="W26" s="14"/>
      <c r="X26" s="14">
        <v>68</v>
      </c>
      <c r="Y26" s="14"/>
      <c r="Z26" s="14">
        <v>0</v>
      </c>
      <c r="AA26" s="14">
        <v>9.6999999999999993</v>
      </c>
      <c r="AB26" s="14">
        <v>2.8</v>
      </c>
      <c r="AC26" s="14" t="s">
        <v>321</v>
      </c>
      <c r="AD26" s="14" t="s">
        <v>322</v>
      </c>
      <c r="AE26" s="14"/>
    </row>
    <row r="27" spans="1:31" x14ac:dyDescent="0.25">
      <c r="A27" s="15" t="s">
        <v>62</v>
      </c>
      <c r="B27" s="24">
        <v>83</v>
      </c>
      <c r="C27" s="24">
        <v>1</v>
      </c>
      <c r="D27" s="16">
        <v>41900</v>
      </c>
      <c r="E27" s="9">
        <v>75</v>
      </c>
      <c r="F27" s="28">
        <v>1.49</v>
      </c>
      <c r="G27" s="7">
        <v>1.07</v>
      </c>
      <c r="H27" s="7">
        <f t="shared" si="5"/>
        <v>-0.41999999999999993</v>
      </c>
      <c r="I27" s="28">
        <v>1.49</v>
      </c>
      <c r="J27" s="9">
        <v>0</v>
      </c>
      <c r="K27" s="9">
        <v>304</v>
      </c>
      <c r="L27" s="9">
        <v>232</v>
      </c>
      <c r="M27" s="28">
        <f t="shared" si="1"/>
        <v>0.76315789473684215</v>
      </c>
      <c r="N27" s="9">
        <f t="shared" si="0"/>
        <v>-72</v>
      </c>
      <c r="O27" s="14" t="s">
        <v>237</v>
      </c>
      <c r="P27" s="14">
        <v>1</v>
      </c>
      <c r="Q27" s="14">
        <v>0</v>
      </c>
      <c r="R27" s="14">
        <v>44</v>
      </c>
      <c r="S27" s="14">
        <v>40</v>
      </c>
      <c r="T27" s="14" t="s">
        <v>241</v>
      </c>
      <c r="U27" s="14">
        <v>0</v>
      </c>
      <c r="V27" s="9" t="s">
        <v>63</v>
      </c>
      <c r="W27" s="14"/>
      <c r="X27" s="14"/>
      <c r="Y27" s="14">
        <v>0</v>
      </c>
      <c r="Z27" s="14">
        <v>0</v>
      </c>
      <c r="AA27" s="14">
        <v>4.3</v>
      </c>
      <c r="AB27" s="14">
        <v>3</v>
      </c>
      <c r="AC27" s="14"/>
      <c r="AD27" s="14"/>
      <c r="AE27" s="14"/>
    </row>
    <row r="28" spans="1:31" x14ac:dyDescent="0.25">
      <c r="A28" s="15" t="s">
        <v>77</v>
      </c>
      <c r="B28" s="24">
        <v>79</v>
      </c>
      <c r="C28" s="24">
        <v>2</v>
      </c>
      <c r="D28" s="16">
        <v>41913</v>
      </c>
      <c r="E28" s="9">
        <v>65</v>
      </c>
      <c r="F28" s="9">
        <v>1.5</v>
      </c>
      <c r="G28" s="7">
        <v>1.82</v>
      </c>
      <c r="H28" s="7">
        <f t="shared" si="5"/>
        <v>0.32000000000000006</v>
      </c>
      <c r="I28" s="9" t="s">
        <v>76</v>
      </c>
      <c r="J28" s="9">
        <v>0</v>
      </c>
      <c r="K28" s="9">
        <v>299</v>
      </c>
      <c r="L28" s="9">
        <v>114</v>
      </c>
      <c r="M28" s="28">
        <f t="shared" si="1"/>
        <v>0.38127090301003347</v>
      </c>
      <c r="N28" s="9">
        <f t="shared" si="0"/>
        <v>-185</v>
      </c>
      <c r="O28" s="14" t="s">
        <v>255</v>
      </c>
      <c r="P28" s="14">
        <v>1</v>
      </c>
      <c r="Q28" s="14">
        <v>0</v>
      </c>
      <c r="R28" s="14">
        <v>31</v>
      </c>
      <c r="S28" s="14">
        <v>32</v>
      </c>
      <c r="T28" s="14" t="s">
        <v>241</v>
      </c>
      <c r="U28" s="14">
        <v>0</v>
      </c>
      <c r="V28" s="9"/>
      <c r="W28" s="14"/>
      <c r="X28" s="14"/>
      <c r="Y28" s="14">
        <v>3</v>
      </c>
      <c r="Z28" s="14">
        <v>0</v>
      </c>
      <c r="AA28" s="14">
        <v>9.9</v>
      </c>
      <c r="AB28" s="14">
        <v>1.7</v>
      </c>
      <c r="AC28" s="14" t="s">
        <v>327</v>
      </c>
      <c r="AD28" s="14" t="s">
        <v>328</v>
      </c>
      <c r="AE28" s="14"/>
    </row>
    <row r="29" spans="1:31" x14ac:dyDescent="0.25">
      <c r="A29" s="15" t="s">
        <v>51</v>
      </c>
      <c r="B29" s="24">
        <v>82</v>
      </c>
      <c r="C29" s="24">
        <v>1</v>
      </c>
      <c r="D29" s="16">
        <v>41892</v>
      </c>
      <c r="E29" s="9">
        <v>69</v>
      </c>
      <c r="F29" s="28">
        <v>1.42</v>
      </c>
      <c r="G29" s="7">
        <v>1.73</v>
      </c>
      <c r="H29" s="7">
        <f t="shared" si="5"/>
        <v>0.31000000000000005</v>
      </c>
      <c r="I29" s="9" t="s">
        <v>61</v>
      </c>
      <c r="J29" s="9">
        <v>0</v>
      </c>
      <c r="K29" s="9">
        <v>169</v>
      </c>
      <c r="L29" s="9">
        <v>193</v>
      </c>
      <c r="M29" s="28">
        <f t="shared" si="1"/>
        <v>1.1420118343195267</v>
      </c>
      <c r="N29" s="9">
        <f t="shared" si="0"/>
        <v>24</v>
      </c>
      <c r="O29" s="14" t="s">
        <v>329</v>
      </c>
      <c r="P29" s="14">
        <v>1</v>
      </c>
      <c r="Q29" s="14">
        <v>0</v>
      </c>
      <c r="R29" s="14">
        <v>40</v>
      </c>
      <c r="S29" s="14">
        <v>39</v>
      </c>
      <c r="T29" s="14" t="s">
        <v>247</v>
      </c>
      <c r="U29" s="14">
        <v>0</v>
      </c>
      <c r="V29" s="9" t="s">
        <v>52</v>
      </c>
      <c r="W29" s="14"/>
      <c r="X29" s="14">
        <v>111</v>
      </c>
      <c r="Y29" s="14"/>
      <c r="Z29" s="14"/>
      <c r="AA29" s="14">
        <v>64.2</v>
      </c>
      <c r="AB29" s="14">
        <v>2.8</v>
      </c>
      <c r="AC29" s="14"/>
      <c r="AD29" s="14"/>
      <c r="AE29" s="14"/>
    </row>
    <row r="30" spans="1:31" x14ac:dyDescent="0.25">
      <c r="A30" s="15" t="s">
        <v>109</v>
      </c>
      <c r="B30" s="9">
        <v>80</v>
      </c>
      <c r="C30" s="9">
        <v>1</v>
      </c>
      <c r="D30" s="16">
        <v>41943</v>
      </c>
      <c r="E30" s="9">
        <v>72</v>
      </c>
      <c r="F30" s="28">
        <v>1.92</v>
      </c>
      <c r="G30" s="7">
        <v>1.5</v>
      </c>
      <c r="H30" s="7">
        <f t="shared" si="5"/>
        <v>-0.41999999999999993</v>
      </c>
      <c r="I30" s="9" t="s">
        <v>110</v>
      </c>
      <c r="J30" s="9">
        <v>0</v>
      </c>
      <c r="K30" s="9">
        <v>90</v>
      </c>
      <c r="L30" s="9">
        <v>96</v>
      </c>
      <c r="M30" s="28">
        <f t="shared" si="1"/>
        <v>1.0666666666666667</v>
      </c>
      <c r="N30" s="9">
        <f t="shared" si="0"/>
        <v>6</v>
      </c>
      <c r="O30" s="14" t="s">
        <v>237</v>
      </c>
      <c r="P30" s="14">
        <v>1</v>
      </c>
      <c r="Q30" s="14">
        <v>0</v>
      </c>
      <c r="R30" s="14">
        <v>60</v>
      </c>
      <c r="S30" s="14">
        <v>31</v>
      </c>
      <c r="T30" s="14" t="s">
        <v>241</v>
      </c>
      <c r="U30" s="14">
        <v>0</v>
      </c>
      <c r="V30" s="9"/>
      <c r="W30" s="14"/>
      <c r="X30" s="14"/>
      <c r="Y30" s="14">
        <v>0</v>
      </c>
      <c r="Z30" s="14"/>
      <c r="AA30" s="14">
        <v>42.7</v>
      </c>
      <c r="AB30" s="14">
        <v>3.1</v>
      </c>
      <c r="AC30" s="14" t="s">
        <v>330</v>
      </c>
      <c r="AD30" s="14" t="s">
        <v>331</v>
      </c>
      <c r="AE30" s="14"/>
    </row>
    <row r="31" spans="1:31" x14ac:dyDescent="0.25">
      <c r="A31" s="15" t="s">
        <v>18</v>
      </c>
      <c r="B31" s="24">
        <v>75</v>
      </c>
      <c r="C31" s="24">
        <v>1</v>
      </c>
      <c r="D31" s="16">
        <v>41703</v>
      </c>
      <c r="E31" s="9">
        <v>72</v>
      </c>
      <c r="F31" s="28">
        <v>0.84</v>
      </c>
      <c r="G31" s="7">
        <v>1.06</v>
      </c>
      <c r="H31" s="7"/>
      <c r="I31" s="9">
        <v>1.1399999999999999</v>
      </c>
      <c r="J31" s="9">
        <v>0</v>
      </c>
      <c r="K31" s="9">
        <v>70</v>
      </c>
      <c r="L31" s="9">
        <v>223</v>
      </c>
      <c r="M31" s="28">
        <f t="shared" si="1"/>
        <v>3.1857142857142855</v>
      </c>
      <c r="N31" s="9">
        <f t="shared" si="0"/>
        <v>153</v>
      </c>
      <c r="O31" s="14" t="s">
        <v>335</v>
      </c>
      <c r="P31" s="14">
        <v>0</v>
      </c>
      <c r="Q31" s="14">
        <v>0</v>
      </c>
      <c r="R31" s="14">
        <v>31</v>
      </c>
      <c r="S31" s="14">
        <v>77</v>
      </c>
      <c r="T31" s="14" t="s">
        <v>336</v>
      </c>
      <c r="U31" s="14">
        <v>0</v>
      </c>
      <c r="V31" s="27">
        <v>0.21319444444444446</v>
      </c>
      <c r="W31" s="14">
        <v>0.21319444444444446</v>
      </c>
      <c r="X31" s="14">
        <v>267</v>
      </c>
      <c r="Y31" s="14">
        <v>8</v>
      </c>
      <c r="Z31" s="14">
        <v>1</v>
      </c>
      <c r="AA31" s="14">
        <v>16</v>
      </c>
      <c r="AB31" s="14">
        <v>677</v>
      </c>
      <c r="AC31" s="14"/>
      <c r="AD31" s="14"/>
      <c r="AE31" s="14"/>
    </row>
    <row r="32" spans="1:31" x14ac:dyDescent="0.25">
      <c r="A32" s="15" t="s">
        <v>14</v>
      </c>
      <c r="B32" s="24">
        <v>78</v>
      </c>
      <c r="C32" s="24">
        <v>2</v>
      </c>
      <c r="D32" s="16">
        <v>41694</v>
      </c>
      <c r="E32" s="9">
        <v>68</v>
      </c>
      <c r="F32" s="9">
        <v>0.92</v>
      </c>
      <c r="G32" s="7">
        <v>0.97</v>
      </c>
      <c r="H32" s="7">
        <f t="shared" ref="H32:H34" si="6">G32-F32</f>
        <v>4.9999999999999933E-2</v>
      </c>
      <c r="I32" s="9">
        <v>0.99</v>
      </c>
      <c r="J32" s="9">
        <v>0</v>
      </c>
      <c r="K32" s="9">
        <v>79</v>
      </c>
      <c r="L32" s="9">
        <v>55</v>
      </c>
      <c r="M32" s="28">
        <f t="shared" si="1"/>
        <v>0.69620253164556967</v>
      </c>
      <c r="N32" s="9">
        <f t="shared" si="0"/>
        <v>-24</v>
      </c>
      <c r="O32" s="14" t="s">
        <v>337</v>
      </c>
      <c r="P32" s="14">
        <v>1</v>
      </c>
      <c r="Q32" s="14">
        <v>0</v>
      </c>
      <c r="R32" s="14">
        <v>58</v>
      </c>
      <c r="S32" s="14">
        <v>57</v>
      </c>
      <c r="T32" s="14" t="s">
        <v>266</v>
      </c>
      <c r="U32" s="14">
        <v>0</v>
      </c>
      <c r="V32" s="27">
        <v>1.51</v>
      </c>
      <c r="W32" s="14">
        <v>1.51</v>
      </c>
      <c r="X32" s="14">
        <v>104</v>
      </c>
      <c r="Y32" s="14">
        <v>6</v>
      </c>
      <c r="Z32" s="14">
        <v>1</v>
      </c>
      <c r="AA32" s="14">
        <v>0.1</v>
      </c>
      <c r="AB32" s="14">
        <v>0.3</v>
      </c>
      <c r="AC32" s="14"/>
      <c r="AD32" s="14"/>
      <c r="AE32" s="14"/>
    </row>
    <row r="33" spans="1:31" x14ac:dyDescent="0.25">
      <c r="A33" s="15" t="s">
        <v>135</v>
      </c>
      <c r="B33" s="9">
        <v>76</v>
      </c>
      <c r="C33" s="9">
        <v>1</v>
      </c>
      <c r="D33" s="16">
        <v>41983</v>
      </c>
      <c r="E33" s="9">
        <v>68</v>
      </c>
      <c r="F33" s="28">
        <v>1.35</v>
      </c>
      <c r="G33" s="7">
        <v>1.36</v>
      </c>
      <c r="H33" s="7">
        <f t="shared" si="6"/>
        <v>1.0000000000000009E-2</v>
      </c>
      <c r="I33" s="9" t="s">
        <v>202</v>
      </c>
      <c r="J33" s="9">
        <v>0</v>
      </c>
      <c r="K33" s="9">
        <v>72</v>
      </c>
      <c r="L33" s="9">
        <v>92</v>
      </c>
      <c r="M33" s="28">
        <f t="shared" si="1"/>
        <v>1.2777777777777777</v>
      </c>
      <c r="N33" s="9">
        <f t="shared" si="0"/>
        <v>20</v>
      </c>
      <c r="O33" s="14" t="s">
        <v>265</v>
      </c>
      <c r="P33" s="14">
        <v>1</v>
      </c>
      <c r="Q33" s="14">
        <v>0</v>
      </c>
      <c r="R33" s="14">
        <v>40</v>
      </c>
      <c r="S33" s="14">
        <v>45</v>
      </c>
      <c r="T33" s="14" t="s">
        <v>266</v>
      </c>
      <c r="U33" s="14">
        <v>0</v>
      </c>
      <c r="V33" s="9" t="s">
        <v>136</v>
      </c>
      <c r="W33" s="14"/>
      <c r="X33" s="14">
        <v>64</v>
      </c>
      <c r="Y33" s="14">
        <v>3</v>
      </c>
      <c r="Z33" s="14"/>
      <c r="AA33" s="14"/>
      <c r="AB33" s="14">
        <v>3.8</v>
      </c>
      <c r="AC33" s="14"/>
      <c r="AD33" s="14" t="s">
        <v>338</v>
      </c>
      <c r="AE33" s="14"/>
    </row>
    <row r="34" spans="1:31" x14ac:dyDescent="0.25">
      <c r="A34" s="15" t="s">
        <v>22</v>
      </c>
      <c r="B34" s="19">
        <v>75</v>
      </c>
      <c r="C34" s="19">
        <v>2</v>
      </c>
      <c r="D34" s="20">
        <v>41712</v>
      </c>
      <c r="E34" s="21">
        <v>65</v>
      </c>
      <c r="F34" s="21">
        <v>1.23</v>
      </c>
      <c r="G34" s="7">
        <v>1.17</v>
      </c>
      <c r="H34" s="7">
        <f t="shared" si="6"/>
        <v>-6.0000000000000053E-2</v>
      </c>
      <c r="I34" s="21">
        <v>1.47</v>
      </c>
      <c r="J34" s="21">
        <v>0</v>
      </c>
      <c r="K34" s="21">
        <v>61</v>
      </c>
      <c r="L34" s="21">
        <v>95</v>
      </c>
      <c r="M34" s="28">
        <f t="shared" si="1"/>
        <v>1.5573770491803278</v>
      </c>
      <c r="N34" s="9">
        <f t="shared" si="0"/>
        <v>34</v>
      </c>
      <c r="O34" s="14" t="s">
        <v>339</v>
      </c>
      <c r="P34" s="14">
        <v>1</v>
      </c>
      <c r="Q34" s="14">
        <v>1</v>
      </c>
      <c r="R34" s="14">
        <v>45</v>
      </c>
      <c r="S34" s="14">
        <v>35</v>
      </c>
      <c r="T34" s="14" t="s">
        <v>340</v>
      </c>
      <c r="U34" s="14">
        <v>0</v>
      </c>
      <c r="V34" s="23">
        <v>14.86</v>
      </c>
      <c r="W34" s="14">
        <v>14.86</v>
      </c>
      <c r="X34" s="14">
        <v>153</v>
      </c>
      <c r="Y34" s="14">
        <v>4.5</v>
      </c>
      <c r="Z34" s="14">
        <v>1</v>
      </c>
      <c r="AA34" s="14">
        <v>7.6</v>
      </c>
      <c r="AB34" s="14">
        <v>6.7</v>
      </c>
      <c r="AC34" s="14"/>
      <c r="AD34" s="14"/>
      <c r="AE34" s="14"/>
    </row>
    <row r="35" spans="1:31" x14ac:dyDescent="0.25">
      <c r="A35" s="15" t="s">
        <v>80</v>
      </c>
      <c r="B35" s="24">
        <v>74</v>
      </c>
      <c r="C35" s="24">
        <v>2</v>
      </c>
      <c r="D35" s="16">
        <v>41915</v>
      </c>
      <c r="E35" s="9">
        <v>75</v>
      </c>
      <c r="F35" s="9" t="s">
        <v>82</v>
      </c>
      <c r="G35" s="7">
        <v>0.69</v>
      </c>
      <c r="H35" s="7"/>
      <c r="I35" s="9" t="s">
        <v>46</v>
      </c>
      <c r="J35" s="9">
        <v>0</v>
      </c>
      <c r="K35" s="9">
        <v>179</v>
      </c>
      <c r="L35" s="9">
        <v>151</v>
      </c>
      <c r="M35" s="28">
        <f t="shared" si="1"/>
        <v>0.84357541899441346</v>
      </c>
      <c r="N35" s="9">
        <f t="shared" si="0"/>
        <v>-28</v>
      </c>
      <c r="O35" s="14" t="s">
        <v>287</v>
      </c>
      <c r="P35" s="14">
        <v>0</v>
      </c>
      <c r="Q35" s="14">
        <v>0</v>
      </c>
      <c r="R35" s="14">
        <v>60</v>
      </c>
      <c r="S35" s="14">
        <v>97</v>
      </c>
      <c r="T35" s="14" t="s">
        <v>305</v>
      </c>
      <c r="U35" s="14">
        <v>0</v>
      </c>
      <c r="V35" s="9" t="s">
        <v>81</v>
      </c>
      <c r="W35" s="14"/>
      <c r="X35" s="14">
        <v>87</v>
      </c>
      <c r="Y35" s="14">
        <v>5</v>
      </c>
      <c r="Z35" s="14">
        <v>0</v>
      </c>
      <c r="AA35" s="14">
        <v>1.1000000000000001</v>
      </c>
      <c r="AB35" s="14">
        <v>15.7</v>
      </c>
      <c r="AC35" s="14"/>
      <c r="AD35" s="14"/>
      <c r="AE35" s="14"/>
    </row>
    <row r="36" spans="1:31" x14ac:dyDescent="0.25">
      <c r="A36" s="15" t="s">
        <v>139</v>
      </c>
      <c r="B36" s="9">
        <v>65</v>
      </c>
      <c r="C36" s="9">
        <v>2</v>
      </c>
      <c r="D36" s="16">
        <v>42199</v>
      </c>
      <c r="E36" s="9">
        <v>65</v>
      </c>
      <c r="F36" s="9">
        <v>1.1200000000000001</v>
      </c>
      <c r="G36" s="7">
        <v>1.07</v>
      </c>
      <c r="H36" s="7">
        <f t="shared" ref="H36:H37" si="7">G36-F36</f>
        <v>-5.0000000000000044E-2</v>
      </c>
      <c r="I36" s="9" t="s">
        <v>95</v>
      </c>
      <c r="J36" s="9">
        <v>0</v>
      </c>
      <c r="K36" s="9">
        <v>178</v>
      </c>
      <c r="L36" s="9">
        <v>234</v>
      </c>
      <c r="M36" s="28">
        <f t="shared" si="1"/>
        <v>1.3146067415730338</v>
      </c>
      <c r="N36" s="9">
        <f t="shared" si="0"/>
        <v>56</v>
      </c>
      <c r="O36" s="14" t="s">
        <v>231</v>
      </c>
      <c r="P36" s="14">
        <v>1</v>
      </c>
      <c r="Q36" s="14">
        <v>0</v>
      </c>
      <c r="R36" s="14">
        <v>46</v>
      </c>
      <c r="S36" s="14">
        <v>51</v>
      </c>
      <c r="T36" s="14" t="s">
        <v>247</v>
      </c>
      <c r="U36" s="14">
        <v>1</v>
      </c>
      <c r="V36" s="9">
        <v>14.8</v>
      </c>
      <c r="W36" s="14">
        <v>14.8</v>
      </c>
      <c r="X36" s="14">
        <v>189</v>
      </c>
      <c r="Y36" s="14">
        <v>4</v>
      </c>
      <c r="Z36" s="14">
        <v>1</v>
      </c>
      <c r="AA36" s="14">
        <v>7.7</v>
      </c>
      <c r="AB36" s="14">
        <v>246.2</v>
      </c>
      <c r="AC36" s="14" t="s">
        <v>343</v>
      </c>
      <c r="AD36" s="14" t="s">
        <v>344</v>
      </c>
      <c r="AE36" s="14"/>
    </row>
    <row r="37" spans="1:31" x14ac:dyDescent="0.25">
      <c r="A37" s="15" t="s">
        <v>37</v>
      </c>
      <c r="B37" s="24">
        <v>71</v>
      </c>
      <c r="C37" s="24">
        <v>1</v>
      </c>
      <c r="D37" s="16">
        <v>41821</v>
      </c>
      <c r="E37" s="9">
        <v>70</v>
      </c>
      <c r="F37" s="28">
        <v>1.28</v>
      </c>
      <c r="G37" s="7">
        <v>1.48</v>
      </c>
      <c r="H37" s="7">
        <f t="shared" si="7"/>
        <v>0.19999999999999996</v>
      </c>
      <c r="I37" s="9" t="s">
        <v>47</v>
      </c>
      <c r="J37" s="9">
        <v>0</v>
      </c>
      <c r="K37" s="9">
        <v>75</v>
      </c>
      <c r="L37" s="9">
        <v>266</v>
      </c>
      <c r="M37" s="28">
        <f t="shared" si="1"/>
        <v>3.5466666666666669</v>
      </c>
      <c r="N37" s="9">
        <f t="shared" si="0"/>
        <v>191</v>
      </c>
      <c r="O37" s="14" t="s">
        <v>237</v>
      </c>
      <c r="P37" s="14">
        <v>1</v>
      </c>
      <c r="Q37" s="14">
        <v>1</v>
      </c>
      <c r="R37" s="14">
        <v>63</v>
      </c>
      <c r="S37" s="14">
        <v>53</v>
      </c>
      <c r="T37" s="14" t="s">
        <v>238</v>
      </c>
      <c r="U37" s="14">
        <v>0</v>
      </c>
      <c r="V37" s="9" t="s">
        <v>41</v>
      </c>
      <c r="W37" s="14"/>
      <c r="X37" s="14">
        <v>175</v>
      </c>
      <c r="Y37" s="14">
        <v>3</v>
      </c>
      <c r="Z37" s="14">
        <v>1</v>
      </c>
      <c r="AA37" s="14">
        <v>157.4</v>
      </c>
      <c r="AB37" s="14">
        <v>23</v>
      </c>
      <c r="AC37" s="14"/>
      <c r="AD37" s="14"/>
      <c r="AE37" s="14"/>
    </row>
    <row r="38" spans="1:31" x14ac:dyDescent="0.25">
      <c r="A38" s="15" t="s">
        <v>12</v>
      </c>
      <c r="B38" s="24">
        <v>75</v>
      </c>
      <c r="C38" s="24">
        <v>1</v>
      </c>
      <c r="D38" s="16">
        <v>41687</v>
      </c>
      <c r="E38" s="9">
        <v>82</v>
      </c>
      <c r="F38" s="28">
        <v>0.81</v>
      </c>
      <c r="G38" s="7">
        <v>0.76</v>
      </c>
      <c r="H38" s="7"/>
      <c r="I38" s="9">
        <v>1.01</v>
      </c>
      <c r="J38" s="9">
        <v>0</v>
      </c>
      <c r="K38" s="9">
        <v>39</v>
      </c>
      <c r="L38" s="9">
        <v>99</v>
      </c>
      <c r="M38" s="28">
        <f t="shared" si="1"/>
        <v>2.5384615384615383</v>
      </c>
      <c r="N38" s="9">
        <f t="shared" si="0"/>
        <v>60</v>
      </c>
      <c r="O38" s="14" t="s">
        <v>347</v>
      </c>
      <c r="P38" s="14">
        <v>1</v>
      </c>
      <c r="Q38" s="14">
        <v>0</v>
      </c>
      <c r="R38" s="14">
        <v>59</v>
      </c>
      <c r="S38" s="14">
        <v>91</v>
      </c>
      <c r="T38" s="14" t="s">
        <v>348</v>
      </c>
      <c r="U38" s="14">
        <v>0</v>
      </c>
      <c r="V38" s="27">
        <v>3.3</v>
      </c>
      <c r="W38" s="14">
        <v>3.3</v>
      </c>
      <c r="X38" s="14">
        <v>92</v>
      </c>
      <c r="Y38" s="14">
        <v>4</v>
      </c>
      <c r="Z38" s="14">
        <v>0</v>
      </c>
      <c r="AA38" s="14">
        <v>10.8</v>
      </c>
      <c r="AB38" s="14">
        <v>5.7</v>
      </c>
      <c r="AC38" s="14"/>
      <c r="AD38" s="14"/>
      <c r="AE38" s="14"/>
    </row>
    <row r="39" spans="1:31" x14ac:dyDescent="0.25">
      <c r="A39" s="15" t="s">
        <v>104</v>
      </c>
      <c r="B39" s="9">
        <v>73</v>
      </c>
      <c r="C39" s="9">
        <v>2</v>
      </c>
      <c r="D39" s="16">
        <v>41934</v>
      </c>
      <c r="E39" s="9">
        <v>47</v>
      </c>
      <c r="F39" s="9">
        <v>1.24</v>
      </c>
      <c r="G39" s="7">
        <v>0.79</v>
      </c>
      <c r="H39" s="7">
        <f t="shared" ref="H39:H40" si="8">G39-F39</f>
        <v>-0.44999999999999996</v>
      </c>
      <c r="I39" s="9" t="s">
        <v>198</v>
      </c>
      <c r="J39" s="9">
        <v>0</v>
      </c>
      <c r="K39" s="9">
        <v>168</v>
      </c>
      <c r="L39" s="9">
        <v>145</v>
      </c>
      <c r="M39" s="28">
        <f t="shared" si="1"/>
        <v>0.86309523809523814</v>
      </c>
      <c r="N39" s="9">
        <f t="shared" si="0"/>
        <v>-23</v>
      </c>
      <c r="O39" s="14" t="s">
        <v>349</v>
      </c>
      <c r="P39" s="14">
        <v>0</v>
      </c>
      <c r="Q39" s="14">
        <v>0</v>
      </c>
      <c r="R39" s="14">
        <v>45</v>
      </c>
      <c r="S39" s="14">
        <v>28</v>
      </c>
      <c r="T39" s="14" t="s">
        <v>247</v>
      </c>
      <c r="U39" s="14">
        <v>0</v>
      </c>
      <c r="V39" s="9" t="s">
        <v>105</v>
      </c>
      <c r="W39" s="14"/>
      <c r="X39" s="14"/>
      <c r="Y39" s="14">
        <v>7</v>
      </c>
      <c r="Z39" s="14">
        <v>0</v>
      </c>
      <c r="AA39" s="14">
        <v>264.7</v>
      </c>
      <c r="AB39" s="14">
        <v>61.9</v>
      </c>
      <c r="AC39" s="14" t="s">
        <v>351</v>
      </c>
      <c r="AD39" s="14" t="s">
        <v>352</v>
      </c>
      <c r="AE39" s="14"/>
    </row>
    <row r="40" spans="1:31" x14ac:dyDescent="0.25">
      <c r="A40" s="15" t="s">
        <v>75</v>
      </c>
      <c r="B40" s="24">
        <v>76</v>
      </c>
      <c r="C40" s="24">
        <v>2</v>
      </c>
      <c r="D40" s="16">
        <v>41908</v>
      </c>
      <c r="E40" s="9">
        <v>49</v>
      </c>
      <c r="F40" s="9">
        <v>0.98</v>
      </c>
      <c r="G40" s="7">
        <v>1.2</v>
      </c>
      <c r="H40" s="7">
        <f t="shared" si="8"/>
        <v>0.21999999999999997</v>
      </c>
      <c r="I40" s="9" t="s">
        <v>101</v>
      </c>
      <c r="J40" s="9">
        <v>0</v>
      </c>
      <c r="K40" s="9">
        <v>113</v>
      </c>
      <c r="L40" s="9">
        <v>116</v>
      </c>
      <c r="M40" s="28">
        <f t="shared" si="1"/>
        <v>1.0265486725663717</v>
      </c>
      <c r="N40" s="9">
        <f t="shared" si="0"/>
        <v>3</v>
      </c>
      <c r="O40" s="14" t="s">
        <v>237</v>
      </c>
      <c r="P40" s="14"/>
      <c r="Q40" s="14"/>
      <c r="R40" s="14">
        <v>70</v>
      </c>
      <c r="S40" s="14">
        <v>46</v>
      </c>
      <c r="T40" s="14" t="s">
        <v>356</v>
      </c>
      <c r="U40" s="14">
        <v>0</v>
      </c>
      <c r="V40" s="9">
        <v>3.02</v>
      </c>
      <c r="W40" s="14">
        <v>3.02</v>
      </c>
      <c r="X40" s="14">
        <v>85</v>
      </c>
      <c r="Y40" s="14">
        <v>6</v>
      </c>
      <c r="Z40" s="14">
        <v>0</v>
      </c>
      <c r="AA40" s="14">
        <v>5</v>
      </c>
      <c r="AB40" s="14">
        <v>1.3</v>
      </c>
      <c r="AC40" s="14" t="s">
        <v>357</v>
      </c>
      <c r="AD40" s="14" t="s">
        <v>358</v>
      </c>
      <c r="AE40" s="14"/>
    </row>
    <row r="41" spans="1:31" x14ac:dyDescent="0.25">
      <c r="A41" s="15" t="s">
        <v>15</v>
      </c>
      <c r="B41" s="24">
        <v>69</v>
      </c>
      <c r="C41" s="24">
        <v>1</v>
      </c>
      <c r="D41" s="16">
        <v>41694</v>
      </c>
      <c r="E41" s="9">
        <v>78</v>
      </c>
      <c r="F41" s="28">
        <v>0.74</v>
      </c>
      <c r="G41" s="7">
        <v>0.76</v>
      </c>
      <c r="H41" s="7"/>
      <c r="I41" s="29" t="s">
        <v>36</v>
      </c>
      <c r="J41" s="9">
        <v>0</v>
      </c>
      <c r="K41" s="9">
        <v>35</v>
      </c>
      <c r="L41" s="9">
        <v>55</v>
      </c>
      <c r="M41" s="28">
        <f t="shared" si="1"/>
        <v>1.5714285714285714</v>
      </c>
      <c r="N41" s="9">
        <f t="shared" si="0"/>
        <v>20</v>
      </c>
      <c r="O41" s="14" t="s">
        <v>263</v>
      </c>
      <c r="P41" s="14">
        <v>1</v>
      </c>
      <c r="Q41" s="14">
        <v>0</v>
      </c>
      <c r="R41" s="14">
        <v>40</v>
      </c>
      <c r="S41" s="14">
        <v>103</v>
      </c>
      <c r="T41" s="14" t="s">
        <v>323</v>
      </c>
      <c r="U41" s="14">
        <v>1</v>
      </c>
      <c r="V41" s="27">
        <v>3.51</v>
      </c>
      <c r="W41" s="14">
        <v>3.51</v>
      </c>
      <c r="X41" s="14">
        <v>128</v>
      </c>
      <c r="Y41" s="14">
        <v>2</v>
      </c>
      <c r="Z41" s="14">
        <v>0</v>
      </c>
      <c r="AA41" s="14">
        <v>2.8</v>
      </c>
      <c r="AB41" s="14">
        <v>1.4</v>
      </c>
      <c r="AC41" s="14"/>
      <c r="AD41" s="14"/>
      <c r="AE41" s="14"/>
    </row>
    <row r="42" spans="1:31" x14ac:dyDescent="0.25">
      <c r="A42" s="15" t="s">
        <v>69</v>
      </c>
      <c r="B42" s="24">
        <v>73</v>
      </c>
      <c r="C42" s="24">
        <v>1</v>
      </c>
      <c r="D42" s="16">
        <v>41905</v>
      </c>
      <c r="E42" s="9">
        <v>64</v>
      </c>
      <c r="F42" s="28" t="s">
        <v>45</v>
      </c>
      <c r="G42" s="7">
        <v>1</v>
      </c>
      <c r="H42" s="7"/>
      <c r="I42" s="9" t="s">
        <v>58</v>
      </c>
      <c r="J42" s="9">
        <v>0</v>
      </c>
      <c r="K42" s="9">
        <v>57</v>
      </c>
      <c r="L42" s="9">
        <v>135</v>
      </c>
      <c r="M42" s="28">
        <f t="shared" si="1"/>
        <v>2.3684210526315788</v>
      </c>
      <c r="N42" s="9">
        <f t="shared" si="0"/>
        <v>78</v>
      </c>
      <c r="O42" s="14" t="s">
        <v>359</v>
      </c>
      <c r="P42" s="14">
        <v>1</v>
      </c>
      <c r="Q42" s="14">
        <v>0</v>
      </c>
      <c r="R42" s="14">
        <v>66</v>
      </c>
      <c r="S42" s="14">
        <v>69</v>
      </c>
      <c r="T42" s="14" t="s">
        <v>350</v>
      </c>
      <c r="U42" s="14">
        <v>0</v>
      </c>
      <c r="V42" s="9" t="s">
        <v>70</v>
      </c>
      <c r="W42" s="14"/>
      <c r="X42" s="14">
        <v>181</v>
      </c>
      <c r="Y42" s="14"/>
      <c r="Z42" s="14">
        <v>0</v>
      </c>
      <c r="AA42" s="14">
        <v>0</v>
      </c>
      <c r="AB42" s="14">
        <v>87.3</v>
      </c>
      <c r="AC42" s="14"/>
      <c r="AD42" s="14"/>
      <c r="AE42" s="14"/>
    </row>
    <row r="43" spans="1:31" x14ac:dyDescent="0.25">
      <c r="A43" s="15" t="s">
        <v>17</v>
      </c>
      <c r="B43" s="24">
        <v>69</v>
      </c>
      <c r="C43" s="24">
        <v>1</v>
      </c>
      <c r="D43" s="16">
        <v>41698</v>
      </c>
      <c r="E43" s="9">
        <v>83</v>
      </c>
      <c r="F43" s="28">
        <v>0.91</v>
      </c>
      <c r="G43" s="7">
        <v>1.01</v>
      </c>
      <c r="H43" s="7"/>
      <c r="I43" s="9">
        <v>1.1200000000000001</v>
      </c>
      <c r="J43" s="9">
        <v>0</v>
      </c>
      <c r="K43" s="9">
        <v>81</v>
      </c>
      <c r="L43" s="9">
        <v>174</v>
      </c>
      <c r="M43" s="28">
        <f t="shared" si="1"/>
        <v>2.1481481481481484</v>
      </c>
      <c r="N43" s="9">
        <f t="shared" si="0"/>
        <v>93</v>
      </c>
      <c r="O43" s="14" t="s">
        <v>360</v>
      </c>
      <c r="P43" s="14">
        <v>1</v>
      </c>
      <c r="Q43" s="14">
        <v>1</v>
      </c>
      <c r="R43" s="14">
        <v>26</v>
      </c>
      <c r="S43" s="14">
        <v>81</v>
      </c>
      <c r="T43" s="14" t="s">
        <v>361</v>
      </c>
      <c r="U43" s="14">
        <v>1</v>
      </c>
      <c r="V43" s="27">
        <v>8.74</v>
      </c>
      <c r="W43" s="14">
        <v>8.74</v>
      </c>
      <c r="X43" s="14">
        <v>75</v>
      </c>
      <c r="Y43" s="14">
        <v>8</v>
      </c>
      <c r="Z43" s="14">
        <v>1</v>
      </c>
      <c r="AA43" s="14">
        <v>26.5</v>
      </c>
      <c r="AB43" s="14">
        <v>12.8</v>
      </c>
      <c r="AC43" s="14"/>
      <c r="AD43" s="14"/>
      <c r="AE43" s="14"/>
    </row>
    <row r="44" spans="1:31" x14ac:dyDescent="0.25">
      <c r="A44" s="18" t="s">
        <v>26</v>
      </c>
      <c r="B44" s="19">
        <v>85</v>
      </c>
      <c r="C44" s="19">
        <v>1</v>
      </c>
      <c r="D44" s="20">
        <v>41744</v>
      </c>
      <c r="E44" s="21">
        <v>79</v>
      </c>
      <c r="F44" s="34">
        <v>3.4</v>
      </c>
      <c r="G44" s="7">
        <v>3.49</v>
      </c>
      <c r="H44" s="7">
        <f t="shared" ref="H44:H45" si="9">G44-F44</f>
        <v>9.0000000000000302E-2</v>
      </c>
      <c r="I44" s="21">
        <v>3.85</v>
      </c>
      <c r="J44" s="21">
        <v>0</v>
      </c>
      <c r="K44" s="21">
        <v>842</v>
      </c>
      <c r="L44" s="21">
        <v>731</v>
      </c>
      <c r="M44" s="28">
        <f t="shared" si="1"/>
        <v>0.86817102137767221</v>
      </c>
      <c r="N44" s="9">
        <f t="shared" si="0"/>
        <v>-111</v>
      </c>
      <c r="O44" s="14" t="s">
        <v>306</v>
      </c>
      <c r="P44" s="14">
        <v>1</v>
      </c>
      <c r="Q44" s="14">
        <v>0</v>
      </c>
      <c r="R44" s="14">
        <v>63</v>
      </c>
      <c r="S44" s="14">
        <v>17</v>
      </c>
      <c r="T44" s="14" t="s">
        <v>238</v>
      </c>
      <c r="U44" s="14">
        <v>0</v>
      </c>
      <c r="V44" s="23">
        <v>6.53</v>
      </c>
      <c r="W44" s="14">
        <v>6.53</v>
      </c>
      <c r="X44" s="14">
        <v>66</v>
      </c>
      <c r="Y44" s="14">
        <v>3.5</v>
      </c>
      <c r="Z44" s="14">
        <v>1</v>
      </c>
      <c r="AA44" s="14">
        <v>58</v>
      </c>
      <c r="AB44" s="14">
        <v>14.6</v>
      </c>
      <c r="AC44" s="14"/>
      <c r="AD44" s="14"/>
      <c r="AE44" s="14"/>
    </row>
    <row r="45" spans="1:31" x14ac:dyDescent="0.25">
      <c r="A45" s="15" t="s">
        <v>145</v>
      </c>
      <c r="B45" s="9">
        <v>80</v>
      </c>
      <c r="C45" s="9">
        <v>1</v>
      </c>
      <c r="D45" s="16">
        <v>41935</v>
      </c>
      <c r="E45" s="17"/>
      <c r="F45" s="28">
        <v>1.6</v>
      </c>
      <c r="G45" s="7">
        <v>1.67</v>
      </c>
      <c r="H45" s="7">
        <f t="shared" si="9"/>
        <v>6.999999999999984E-2</v>
      </c>
      <c r="I45" s="9">
        <v>1.89</v>
      </c>
      <c r="J45" s="9">
        <v>0</v>
      </c>
      <c r="K45" s="9">
        <v>67</v>
      </c>
      <c r="L45" s="9">
        <v>50</v>
      </c>
      <c r="M45" s="28">
        <f t="shared" si="1"/>
        <v>0.74626865671641796</v>
      </c>
      <c r="N45" s="9">
        <f t="shared" si="0"/>
        <v>-17</v>
      </c>
      <c r="O45" s="14" t="s">
        <v>362</v>
      </c>
      <c r="P45" s="14"/>
      <c r="Q45" s="14"/>
      <c r="R45" s="14"/>
      <c r="S45" s="14">
        <v>42</v>
      </c>
      <c r="T45" s="14" t="s">
        <v>241</v>
      </c>
      <c r="U45" s="14">
        <v>0</v>
      </c>
      <c r="V45" s="9"/>
      <c r="W45" s="14"/>
      <c r="X45" s="14"/>
      <c r="Y45" s="14">
        <v>0</v>
      </c>
      <c r="Z45" s="14">
        <v>0</v>
      </c>
      <c r="AA45" s="14">
        <v>0.6</v>
      </c>
      <c r="AB45" s="14">
        <v>122.7</v>
      </c>
      <c r="AC45" s="14" t="s">
        <v>363</v>
      </c>
      <c r="AD45" s="14" t="s">
        <v>364</v>
      </c>
      <c r="AE45" s="14"/>
    </row>
    <row r="46" spans="1:31" x14ac:dyDescent="0.25">
      <c r="A46" s="15" t="s">
        <v>33</v>
      </c>
      <c r="B46" s="24">
        <v>87</v>
      </c>
      <c r="C46" s="24">
        <v>1</v>
      </c>
      <c r="D46" s="16">
        <v>41780</v>
      </c>
      <c r="E46" s="9">
        <v>80</v>
      </c>
      <c r="F46" s="28">
        <v>0.98</v>
      </c>
      <c r="G46" s="22">
        <v>1.1100000000000001</v>
      </c>
      <c r="H46" s="22"/>
      <c r="I46" s="9">
        <v>1.3</v>
      </c>
      <c r="J46" s="9">
        <v>0</v>
      </c>
      <c r="K46" s="9">
        <v>195</v>
      </c>
      <c r="L46" s="9">
        <v>304</v>
      </c>
      <c r="M46" s="28">
        <f t="shared" si="1"/>
        <v>1.558974358974359</v>
      </c>
      <c r="N46" s="9">
        <f t="shared" si="0"/>
        <v>109</v>
      </c>
      <c r="O46" s="14" t="s">
        <v>280</v>
      </c>
      <c r="P46" s="14">
        <v>1</v>
      </c>
      <c r="Q46" s="14">
        <v>1</v>
      </c>
      <c r="R46" s="14">
        <v>54</v>
      </c>
      <c r="S46" s="14">
        <v>87</v>
      </c>
      <c r="T46" s="14" t="s">
        <v>365</v>
      </c>
      <c r="U46" s="14">
        <v>0</v>
      </c>
      <c r="V46" s="27">
        <v>10.47</v>
      </c>
      <c r="W46" s="14">
        <v>10.47</v>
      </c>
      <c r="X46" s="14">
        <v>101</v>
      </c>
      <c r="Y46" s="14">
        <v>6</v>
      </c>
      <c r="Z46" s="14">
        <v>1</v>
      </c>
      <c r="AA46" s="14">
        <v>16.5</v>
      </c>
      <c r="AB46" s="14">
        <v>24</v>
      </c>
      <c r="AC46" s="14"/>
      <c r="AD46" s="14"/>
      <c r="AE46" s="14"/>
    </row>
    <row r="47" spans="1:31" x14ac:dyDescent="0.25">
      <c r="B47" s="36">
        <f>AVERAGE(B2:B46)</f>
        <v>77.13636363636364</v>
      </c>
      <c r="F47" s="36">
        <f>AVERAGE(F2:F46)</f>
        <v>1.425263157894737</v>
      </c>
      <c r="G47" s="36">
        <f t="shared" ref="G47:I47" si="10">AVERAGE(G2:G46)</f>
        <v>1.3128888888888888</v>
      </c>
      <c r="H47" s="36">
        <f t="shared" ref="H47" si="11">AVERAGE(H2:H46)</f>
        <v>-8.0000000000000016E-2</v>
      </c>
      <c r="I47" s="36">
        <f t="shared" si="10"/>
        <v>1.747058823529412</v>
      </c>
      <c r="J47" s="36"/>
      <c r="K47" s="36">
        <f t="shared" ref="K47" si="12">AVERAGE(K2:K46)</f>
        <v>145.19999999999999</v>
      </c>
      <c r="L47" s="36">
        <f t="shared" ref="L47:N47" si="13">AVERAGE(L2:L46)</f>
        <v>166.84444444444443</v>
      </c>
      <c r="N47" s="36">
        <f t="shared" si="13"/>
        <v>21.644444444444446</v>
      </c>
      <c r="O47" s="36"/>
      <c r="P47" s="36"/>
      <c r="Q47" s="36"/>
      <c r="R47" s="36">
        <f>AVERAGE(R2:R46)</f>
        <v>52.441860465116278</v>
      </c>
      <c r="S47" s="36">
        <f>AVERAGE(S2:S46)</f>
        <v>50.227272727272727</v>
      </c>
      <c r="V47">
        <f>AVERAGE(V2:V46)</f>
        <v>6.2146219135802472</v>
      </c>
      <c r="X47">
        <f>AVERAGE(X2:X46)</f>
        <v>122.24137931034483</v>
      </c>
    </row>
    <row r="48" spans="1:31" x14ac:dyDescent="0.25">
      <c r="B48" s="36">
        <f>STDEVA(B2:B46)</f>
        <v>6.6702773872480732</v>
      </c>
      <c r="F48" s="36">
        <f>STDEVA(F2:F46)</f>
        <v>0.73504531571979737</v>
      </c>
      <c r="G48" s="36">
        <f t="shared" ref="G48:I48" si="14">STDEVA(G2:G46)</f>
        <v>0.4880276734991677</v>
      </c>
      <c r="H48" s="36">
        <f t="shared" ref="H48" si="15">STDEVA(H2:H46)</f>
        <v>0.28986203614823386</v>
      </c>
      <c r="I48" s="36">
        <f t="shared" si="14"/>
        <v>0.970637091624034</v>
      </c>
      <c r="J48" s="36"/>
      <c r="K48" s="36">
        <f t="shared" ref="K48:L48" si="16">STDEVA(K2:K46)</f>
        <v>131.26770010520138</v>
      </c>
      <c r="L48" s="36">
        <f t="shared" si="16"/>
        <v>117.59386107112972</v>
      </c>
      <c r="N48" s="36">
        <f t="shared" ref="N48" si="17">STDEVA(N2:N46)</f>
        <v>81.421505857860538</v>
      </c>
      <c r="O48" s="36"/>
      <c r="P48" s="36"/>
      <c r="Q48" s="36"/>
      <c r="R48" s="36">
        <f>STDEVA(R2:R46)</f>
        <v>12.860612304132699</v>
      </c>
      <c r="S48" s="36">
        <f>STDEVA(S2:S46)</f>
        <v>22.747209014962735</v>
      </c>
      <c r="V48">
        <f>STDEVA(V2:V46)</f>
        <v>4.3352709526662929</v>
      </c>
      <c r="X48">
        <f>STDEVA(X2:X46)</f>
        <v>47.064283677004553</v>
      </c>
    </row>
  </sheetData>
  <autoFilter ref="A1:AE48"/>
  <conditionalFormatting sqref="J1:J46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69"/>
  <sheetViews>
    <sheetView topLeftCell="A19" workbookViewId="0">
      <selection activeCell="J33" sqref="J33:J37"/>
    </sheetView>
  </sheetViews>
  <sheetFormatPr defaultRowHeight="15" x14ac:dyDescent="0.25"/>
  <cols>
    <col min="1" max="1" width="28.5703125" customWidth="1"/>
    <col min="2" max="2" width="7.7109375" customWidth="1"/>
    <col min="3" max="3" width="5" customWidth="1"/>
    <col min="4" max="4" width="14.28515625" customWidth="1"/>
    <col min="5" max="5" width="9.140625" customWidth="1"/>
    <col min="6" max="6" width="12.5703125" customWidth="1"/>
    <col min="7" max="8" width="11.85546875" customWidth="1"/>
    <col min="9" max="9" width="12.7109375" customWidth="1"/>
    <col min="11" max="11" width="13.42578125" customWidth="1"/>
    <col min="12" max="13" width="12" customWidth="1"/>
    <col min="14" max="14" width="10.5703125" customWidth="1"/>
    <col min="15" max="15" width="25" bestFit="1" customWidth="1"/>
    <col min="20" max="20" width="28.28515625" bestFit="1" customWidth="1"/>
    <col min="22" max="22" width="10.7109375" customWidth="1"/>
  </cols>
  <sheetData>
    <row r="1" spans="1:31" ht="22.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4" t="s">
        <v>6</v>
      </c>
      <c r="G1" s="8" t="s">
        <v>204</v>
      </c>
      <c r="H1" s="8" t="s">
        <v>428</v>
      </c>
      <c r="I1" s="6" t="s">
        <v>7</v>
      </c>
      <c r="J1" s="2" t="s">
        <v>8</v>
      </c>
      <c r="K1" s="1" t="s">
        <v>9</v>
      </c>
      <c r="L1" s="1" t="s">
        <v>10</v>
      </c>
      <c r="M1" s="1"/>
      <c r="N1" s="12" t="s">
        <v>205</v>
      </c>
      <c r="O1" s="13" t="s">
        <v>217</v>
      </c>
      <c r="P1" s="13" t="s">
        <v>218</v>
      </c>
      <c r="Q1" s="13" t="s">
        <v>219</v>
      </c>
      <c r="R1" s="13" t="s">
        <v>220</v>
      </c>
      <c r="S1" s="13" t="s">
        <v>221</v>
      </c>
      <c r="T1" s="13" t="s">
        <v>222</v>
      </c>
      <c r="U1" s="13" t="s">
        <v>223</v>
      </c>
      <c r="V1" s="3" t="s">
        <v>5</v>
      </c>
      <c r="W1" s="13" t="s">
        <v>5</v>
      </c>
      <c r="X1" s="13" t="s">
        <v>224</v>
      </c>
      <c r="Y1" s="13" t="s">
        <v>225</v>
      </c>
      <c r="Z1" s="13" t="s">
        <v>226</v>
      </c>
      <c r="AA1" s="13" t="s">
        <v>227</v>
      </c>
      <c r="AB1" s="13" t="s">
        <v>228</v>
      </c>
      <c r="AC1" s="13" t="s">
        <v>229</v>
      </c>
      <c r="AD1" s="13" t="s">
        <v>230</v>
      </c>
      <c r="AE1" s="13"/>
    </row>
    <row r="2" spans="1:31" x14ac:dyDescent="0.25">
      <c r="A2" s="15" t="s">
        <v>146</v>
      </c>
      <c r="B2" s="9">
        <v>78</v>
      </c>
      <c r="C2" s="9">
        <v>1</v>
      </c>
      <c r="D2" s="16">
        <v>41943</v>
      </c>
      <c r="E2" s="9">
        <v>57</v>
      </c>
      <c r="F2" s="28">
        <v>0.97</v>
      </c>
      <c r="G2" s="7">
        <v>1.28</v>
      </c>
      <c r="H2" s="43">
        <f>G2-F2</f>
        <v>0.31000000000000005</v>
      </c>
      <c r="I2" s="9">
        <v>1.51</v>
      </c>
      <c r="J2" s="33">
        <v>1</v>
      </c>
      <c r="K2" s="9">
        <v>79</v>
      </c>
      <c r="L2" s="9">
        <v>152</v>
      </c>
      <c r="M2" s="9"/>
      <c r="N2" s="9">
        <f t="shared" ref="N2:N13" si="0">L2-K2</f>
        <v>73</v>
      </c>
      <c r="O2" s="14" t="s">
        <v>237</v>
      </c>
      <c r="P2" s="14">
        <v>1</v>
      </c>
      <c r="Q2" s="14">
        <v>0</v>
      </c>
      <c r="R2" s="14">
        <v>64</v>
      </c>
      <c r="S2" s="14">
        <v>50</v>
      </c>
      <c r="T2" s="14" t="s">
        <v>238</v>
      </c>
      <c r="U2" s="14">
        <v>0</v>
      </c>
      <c r="V2" s="9">
        <v>7.13</v>
      </c>
      <c r="W2" s="14">
        <v>7.13</v>
      </c>
      <c r="X2" s="14"/>
      <c r="Y2" s="14"/>
      <c r="Z2" s="14"/>
      <c r="AA2" s="14">
        <v>79.2</v>
      </c>
      <c r="AB2" s="14">
        <v>3.8</v>
      </c>
      <c r="AC2" s="14" t="s">
        <v>239</v>
      </c>
      <c r="AD2" s="14" t="s">
        <v>240</v>
      </c>
      <c r="AE2" s="14"/>
    </row>
    <row r="3" spans="1:31" x14ac:dyDescent="0.25">
      <c r="A3" s="15" t="s">
        <v>19</v>
      </c>
      <c r="B3" s="19">
        <v>55</v>
      </c>
      <c r="C3" s="19">
        <v>1</v>
      </c>
      <c r="D3" s="20">
        <v>41708</v>
      </c>
      <c r="E3" s="21">
        <v>77</v>
      </c>
      <c r="F3" s="34">
        <v>0.78</v>
      </c>
      <c r="G3" s="7">
        <v>1.1399999999999999</v>
      </c>
      <c r="H3" s="43">
        <f t="shared" ref="H3:H13" si="1">G3-F3</f>
        <v>0.35999999999999988</v>
      </c>
      <c r="I3" s="21">
        <v>1.22</v>
      </c>
      <c r="J3" s="21">
        <v>1</v>
      </c>
      <c r="K3" s="21">
        <v>76</v>
      </c>
      <c r="L3" s="21">
        <v>168</v>
      </c>
      <c r="M3" s="21"/>
      <c r="N3" s="9">
        <f t="shared" si="0"/>
        <v>92</v>
      </c>
      <c r="O3" s="14" t="s">
        <v>263</v>
      </c>
      <c r="P3" s="14">
        <v>1</v>
      </c>
      <c r="Q3" s="14">
        <v>0</v>
      </c>
      <c r="R3" s="14">
        <v>28</v>
      </c>
      <c r="S3" s="14">
        <v>116</v>
      </c>
      <c r="T3" s="14" t="s">
        <v>264</v>
      </c>
      <c r="U3" s="14">
        <v>1</v>
      </c>
      <c r="V3" s="23">
        <v>6.67</v>
      </c>
      <c r="W3" s="14">
        <v>6.67</v>
      </c>
      <c r="X3" s="14">
        <v>181</v>
      </c>
      <c r="Y3" s="14">
        <v>6</v>
      </c>
      <c r="Z3" s="14">
        <v>0</v>
      </c>
      <c r="AA3" s="14">
        <v>0.5</v>
      </c>
      <c r="AB3" s="14">
        <v>43.3</v>
      </c>
      <c r="AC3" s="14"/>
      <c r="AD3" s="14"/>
      <c r="AE3" s="14"/>
    </row>
    <row r="4" spans="1:31" x14ac:dyDescent="0.25">
      <c r="A4" s="15" t="s">
        <v>30</v>
      </c>
      <c r="B4" s="24">
        <v>81</v>
      </c>
      <c r="C4" s="24">
        <v>2</v>
      </c>
      <c r="D4" s="16">
        <v>41765</v>
      </c>
      <c r="E4" s="9">
        <v>75</v>
      </c>
      <c r="F4" s="9">
        <v>1.2</v>
      </c>
      <c r="G4" s="22">
        <v>1.44</v>
      </c>
      <c r="H4" s="43">
        <f t="shared" si="1"/>
        <v>0.24</v>
      </c>
      <c r="I4" s="9">
        <v>1.85</v>
      </c>
      <c r="J4" s="9">
        <v>1</v>
      </c>
      <c r="K4" s="9">
        <v>112</v>
      </c>
      <c r="L4" s="9">
        <v>214</v>
      </c>
      <c r="M4" s="9"/>
      <c r="N4" s="9">
        <f t="shared" si="0"/>
        <v>102</v>
      </c>
      <c r="O4" s="14" t="s">
        <v>271</v>
      </c>
      <c r="P4" s="14">
        <v>1</v>
      </c>
      <c r="Q4" s="14">
        <v>0</v>
      </c>
      <c r="R4" s="14">
        <v>67</v>
      </c>
      <c r="S4" s="14">
        <v>44</v>
      </c>
      <c r="T4" s="14" t="s">
        <v>272</v>
      </c>
      <c r="U4" s="14">
        <v>0</v>
      </c>
      <c r="V4" s="27">
        <v>3.47</v>
      </c>
      <c r="W4" s="14">
        <v>3.47</v>
      </c>
      <c r="X4" s="14">
        <v>163</v>
      </c>
      <c r="Y4" s="14">
        <v>4</v>
      </c>
      <c r="Z4" s="14">
        <v>1</v>
      </c>
      <c r="AA4" s="14">
        <v>50.8</v>
      </c>
      <c r="AB4" s="14">
        <v>14.2</v>
      </c>
      <c r="AC4" s="14"/>
      <c r="AD4" s="14"/>
      <c r="AE4" s="14"/>
    </row>
    <row r="5" spans="1:31" x14ac:dyDescent="0.25">
      <c r="A5" s="15" t="s">
        <v>90</v>
      </c>
      <c r="B5" s="24">
        <v>68</v>
      </c>
      <c r="C5" s="24">
        <v>2</v>
      </c>
      <c r="D5" s="16">
        <v>41921</v>
      </c>
      <c r="E5" s="9">
        <v>43</v>
      </c>
      <c r="F5" s="9">
        <v>1.1000000000000001</v>
      </c>
      <c r="G5" s="7">
        <v>1.1299999999999999</v>
      </c>
      <c r="H5" s="43">
        <f t="shared" si="1"/>
        <v>2.9999999999999805E-2</v>
      </c>
      <c r="I5" s="9" t="s">
        <v>96</v>
      </c>
      <c r="J5" s="9">
        <v>1</v>
      </c>
      <c r="K5" s="9">
        <v>71</v>
      </c>
      <c r="L5" s="9">
        <v>198</v>
      </c>
      <c r="M5" s="9"/>
      <c r="N5" s="9">
        <f t="shared" si="0"/>
        <v>127</v>
      </c>
      <c r="O5" s="14" t="s">
        <v>273</v>
      </c>
      <c r="P5" s="14">
        <v>0</v>
      </c>
      <c r="Q5" s="14">
        <v>1</v>
      </c>
      <c r="R5" s="14">
        <v>72</v>
      </c>
      <c r="S5" s="14">
        <v>33</v>
      </c>
      <c r="T5" s="14" t="s">
        <v>274</v>
      </c>
      <c r="U5" s="14">
        <v>0</v>
      </c>
      <c r="V5" s="9" t="s">
        <v>94</v>
      </c>
      <c r="W5" s="14"/>
      <c r="X5" s="14">
        <v>115</v>
      </c>
      <c r="Y5" s="14"/>
      <c r="Z5" s="14">
        <v>0</v>
      </c>
      <c r="AA5" s="14">
        <v>37.6</v>
      </c>
      <c r="AB5" s="14">
        <v>7.5</v>
      </c>
      <c r="AC5" s="14" t="s">
        <v>275</v>
      </c>
      <c r="AD5" s="14" t="s">
        <v>276</v>
      </c>
      <c r="AE5" s="14"/>
    </row>
    <row r="6" spans="1:31" x14ac:dyDescent="0.25">
      <c r="A6" s="15" t="s">
        <v>11</v>
      </c>
      <c r="B6" s="24">
        <v>77</v>
      </c>
      <c r="C6" s="24">
        <v>2</v>
      </c>
      <c r="D6" s="16">
        <v>41659</v>
      </c>
      <c r="E6" s="9">
        <v>67</v>
      </c>
      <c r="F6" s="9">
        <v>0.59</v>
      </c>
      <c r="G6" s="7">
        <v>0.89</v>
      </c>
      <c r="H6" s="43">
        <f t="shared" si="1"/>
        <v>0.30000000000000004</v>
      </c>
      <c r="I6" s="9">
        <v>1.24</v>
      </c>
      <c r="J6" s="9">
        <v>1</v>
      </c>
      <c r="K6" s="9">
        <v>64</v>
      </c>
      <c r="L6" s="9">
        <v>130</v>
      </c>
      <c r="M6" s="9"/>
      <c r="N6" s="9">
        <f t="shared" si="0"/>
        <v>66</v>
      </c>
      <c r="O6" s="14" t="s">
        <v>301</v>
      </c>
      <c r="P6" s="14">
        <v>1</v>
      </c>
      <c r="Q6" s="14">
        <v>0</v>
      </c>
      <c r="R6" s="14">
        <v>63</v>
      </c>
      <c r="S6" s="14">
        <v>84</v>
      </c>
      <c r="T6" s="14" t="s">
        <v>302</v>
      </c>
      <c r="U6" s="14">
        <v>0</v>
      </c>
      <c r="V6" s="27">
        <v>5.33</v>
      </c>
      <c r="W6" s="14">
        <v>5.33</v>
      </c>
      <c r="X6" s="14">
        <v>113</v>
      </c>
      <c r="Y6" s="14">
        <v>4</v>
      </c>
      <c r="Z6" s="14">
        <v>1</v>
      </c>
      <c r="AA6" s="14">
        <v>19.399999999999999</v>
      </c>
      <c r="AB6" s="14">
        <v>0</v>
      </c>
      <c r="AC6" s="14"/>
      <c r="AD6" s="14"/>
      <c r="AE6" s="14"/>
    </row>
    <row r="7" spans="1:31" x14ac:dyDescent="0.25">
      <c r="A7" s="15" t="s">
        <v>113</v>
      </c>
      <c r="B7" s="9">
        <v>72</v>
      </c>
      <c r="C7" s="9">
        <v>1</v>
      </c>
      <c r="D7" s="16">
        <v>41947</v>
      </c>
      <c r="E7" s="9">
        <v>77</v>
      </c>
      <c r="F7" s="28">
        <v>0.93</v>
      </c>
      <c r="G7" s="7">
        <v>1.1000000000000001</v>
      </c>
      <c r="H7" s="43">
        <f t="shared" si="1"/>
        <v>0.17000000000000004</v>
      </c>
      <c r="I7" s="9" t="s">
        <v>137</v>
      </c>
      <c r="J7" s="9">
        <v>1</v>
      </c>
      <c r="K7" s="9">
        <v>99</v>
      </c>
      <c r="L7" s="9">
        <v>109</v>
      </c>
      <c r="M7" s="9"/>
      <c r="N7" s="9">
        <f t="shared" si="0"/>
        <v>10</v>
      </c>
      <c r="O7" s="14" t="s">
        <v>287</v>
      </c>
      <c r="P7" s="14">
        <v>0</v>
      </c>
      <c r="Q7" s="14">
        <v>0</v>
      </c>
      <c r="R7" s="14">
        <v>70</v>
      </c>
      <c r="S7" s="14">
        <v>78</v>
      </c>
      <c r="T7" s="14" t="s">
        <v>312</v>
      </c>
      <c r="U7" s="14">
        <v>0</v>
      </c>
      <c r="V7" s="9" t="s">
        <v>114</v>
      </c>
      <c r="W7" s="14"/>
      <c r="X7" s="14">
        <v>128</v>
      </c>
      <c r="Y7" s="14">
        <v>4</v>
      </c>
      <c r="Z7" s="14"/>
      <c r="AA7" s="14">
        <v>11.4</v>
      </c>
      <c r="AB7" s="14">
        <v>5.3</v>
      </c>
      <c r="AC7" s="14" t="s">
        <v>313</v>
      </c>
      <c r="AD7" s="14" t="s">
        <v>314</v>
      </c>
      <c r="AE7" s="14"/>
    </row>
    <row r="8" spans="1:31" x14ac:dyDescent="0.25">
      <c r="A8" s="15" t="s">
        <v>115</v>
      </c>
      <c r="B8" s="9">
        <v>72</v>
      </c>
      <c r="C8" s="9">
        <v>1</v>
      </c>
      <c r="D8" s="16">
        <v>41947</v>
      </c>
      <c r="E8" s="9">
        <v>67</v>
      </c>
      <c r="F8" s="28">
        <v>0.97</v>
      </c>
      <c r="G8" s="7">
        <v>1.34</v>
      </c>
      <c r="H8" s="43">
        <f t="shared" si="1"/>
        <v>0.37000000000000011</v>
      </c>
      <c r="I8" s="9" t="s">
        <v>198</v>
      </c>
      <c r="J8" s="9">
        <v>1</v>
      </c>
      <c r="K8" s="9">
        <v>60</v>
      </c>
      <c r="L8" s="9">
        <v>124</v>
      </c>
      <c r="M8" s="9"/>
      <c r="N8" s="9">
        <f t="shared" si="0"/>
        <v>64</v>
      </c>
      <c r="O8" s="14" t="s">
        <v>287</v>
      </c>
      <c r="P8" s="14">
        <v>1</v>
      </c>
      <c r="Q8" s="14">
        <v>0</v>
      </c>
      <c r="R8" s="14">
        <v>76</v>
      </c>
      <c r="S8" s="14">
        <v>62</v>
      </c>
      <c r="T8" s="14" t="s">
        <v>324</v>
      </c>
      <c r="U8" s="14">
        <v>0</v>
      </c>
      <c r="V8" s="9" t="s">
        <v>61</v>
      </c>
      <c r="W8" s="14"/>
      <c r="X8" s="14">
        <v>167</v>
      </c>
      <c r="Y8" s="14">
        <v>6</v>
      </c>
      <c r="Z8" s="14"/>
      <c r="AA8" s="14">
        <v>9.6999999999999993</v>
      </c>
      <c r="AB8" s="14">
        <v>250.9</v>
      </c>
      <c r="AC8" s="14" t="s">
        <v>325</v>
      </c>
      <c r="AD8" s="14" t="s">
        <v>326</v>
      </c>
      <c r="AE8" s="14"/>
    </row>
    <row r="9" spans="1:31" x14ac:dyDescent="0.25">
      <c r="A9" s="15" t="s">
        <v>49</v>
      </c>
      <c r="B9" s="24">
        <v>73</v>
      </c>
      <c r="C9" s="24">
        <v>2</v>
      </c>
      <c r="D9" s="16">
        <v>41844</v>
      </c>
      <c r="E9" s="9">
        <v>51</v>
      </c>
      <c r="F9" s="9">
        <v>0.65</v>
      </c>
      <c r="G9" s="7">
        <v>1.24</v>
      </c>
      <c r="H9" s="43">
        <f t="shared" si="1"/>
        <v>0.59</v>
      </c>
      <c r="I9" s="9" t="s">
        <v>50</v>
      </c>
      <c r="J9" s="9">
        <v>1</v>
      </c>
      <c r="K9" s="9">
        <v>86</v>
      </c>
      <c r="L9" s="9">
        <v>186</v>
      </c>
      <c r="M9" s="9"/>
      <c r="N9" s="9">
        <f t="shared" si="0"/>
        <v>100</v>
      </c>
      <c r="O9" s="14" t="s">
        <v>280</v>
      </c>
      <c r="P9" s="14">
        <v>0</v>
      </c>
      <c r="Q9" s="14">
        <v>0</v>
      </c>
      <c r="R9" s="14">
        <v>64</v>
      </c>
      <c r="S9" s="14">
        <v>51</v>
      </c>
      <c r="T9" s="14" t="s">
        <v>236</v>
      </c>
      <c r="U9" s="14">
        <v>0</v>
      </c>
      <c r="V9" s="9"/>
      <c r="W9" s="14">
        <v>1.72</v>
      </c>
      <c r="X9" s="14">
        <v>104</v>
      </c>
      <c r="Y9" s="14">
        <v>10</v>
      </c>
      <c r="Z9" s="14">
        <v>1</v>
      </c>
      <c r="AA9" s="14"/>
      <c r="AB9" s="14"/>
      <c r="AC9" s="14"/>
      <c r="AD9" s="14"/>
      <c r="AE9" s="14"/>
    </row>
    <row r="10" spans="1:31" x14ac:dyDescent="0.25">
      <c r="A10" s="15" t="s">
        <v>23</v>
      </c>
      <c r="B10" s="19">
        <v>73</v>
      </c>
      <c r="C10" s="19">
        <v>1</v>
      </c>
      <c r="D10" s="16">
        <v>41717</v>
      </c>
      <c r="E10" s="21">
        <v>79</v>
      </c>
      <c r="F10" s="34">
        <v>1.1399999999999999</v>
      </c>
      <c r="G10" s="7">
        <v>1.47</v>
      </c>
      <c r="H10" s="43">
        <f t="shared" si="1"/>
        <v>0.33000000000000007</v>
      </c>
      <c r="I10" s="21">
        <v>2.0099999999999998</v>
      </c>
      <c r="J10" s="21">
        <v>1</v>
      </c>
      <c r="K10" s="21">
        <v>80</v>
      </c>
      <c r="L10" s="21">
        <v>136</v>
      </c>
      <c r="M10" s="21"/>
      <c r="N10" s="9">
        <f t="shared" si="0"/>
        <v>56</v>
      </c>
      <c r="O10" s="14" t="s">
        <v>238</v>
      </c>
      <c r="P10" s="14">
        <v>1</v>
      </c>
      <c r="Q10" s="14">
        <v>1</v>
      </c>
      <c r="R10" s="14">
        <v>33</v>
      </c>
      <c r="S10" s="14">
        <v>67</v>
      </c>
      <c r="T10" s="14" t="s">
        <v>290</v>
      </c>
      <c r="U10" s="14">
        <v>0</v>
      </c>
      <c r="V10" s="23">
        <v>5.97</v>
      </c>
      <c r="W10" s="14">
        <v>5.97</v>
      </c>
      <c r="X10" s="14">
        <v>0</v>
      </c>
      <c r="Y10" s="14">
        <v>6</v>
      </c>
      <c r="Z10" s="14">
        <v>0</v>
      </c>
      <c r="AA10" s="14">
        <v>7.1</v>
      </c>
      <c r="AB10" s="14">
        <v>300.5</v>
      </c>
      <c r="AC10" s="14"/>
      <c r="AD10" s="14"/>
      <c r="AE10" s="14"/>
    </row>
    <row r="11" spans="1:31" x14ac:dyDescent="0.25">
      <c r="A11" s="15" t="s">
        <v>147</v>
      </c>
      <c r="B11" s="9">
        <v>77</v>
      </c>
      <c r="C11" s="9">
        <v>1</v>
      </c>
      <c r="D11" s="16">
        <v>42256</v>
      </c>
      <c r="E11" s="9">
        <v>85</v>
      </c>
      <c r="F11" s="28">
        <v>2.1</v>
      </c>
      <c r="G11" s="7">
        <v>2.29</v>
      </c>
      <c r="H11" s="43">
        <f t="shared" si="1"/>
        <v>0.18999999999999995</v>
      </c>
      <c r="I11" s="9" t="s">
        <v>203</v>
      </c>
      <c r="J11" s="9">
        <v>1</v>
      </c>
      <c r="K11" s="9">
        <v>487</v>
      </c>
      <c r="L11" s="9">
        <v>369</v>
      </c>
      <c r="M11" s="9"/>
      <c r="N11" s="9">
        <f t="shared" si="0"/>
        <v>-118</v>
      </c>
      <c r="O11" s="14" t="s">
        <v>237</v>
      </c>
      <c r="P11" s="14">
        <v>1</v>
      </c>
      <c r="Q11" s="14">
        <v>1</v>
      </c>
      <c r="R11" s="14">
        <v>58</v>
      </c>
      <c r="S11" s="14">
        <v>31</v>
      </c>
      <c r="T11" s="14" t="s">
        <v>238</v>
      </c>
      <c r="U11" s="14">
        <v>0</v>
      </c>
      <c r="V11" s="9">
        <v>4.88</v>
      </c>
      <c r="W11" s="14">
        <v>4.88</v>
      </c>
      <c r="X11" s="14">
        <v>0</v>
      </c>
      <c r="Y11" s="14">
        <v>4</v>
      </c>
      <c r="Z11" s="14">
        <v>1</v>
      </c>
      <c r="AA11" s="14">
        <v>23.5</v>
      </c>
      <c r="AB11" s="14">
        <v>28.1</v>
      </c>
      <c r="AC11" s="14" t="s">
        <v>341</v>
      </c>
      <c r="AD11" s="14" t="s">
        <v>342</v>
      </c>
      <c r="AE11" s="14"/>
    </row>
    <row r="12" spans="1:31" x14ac:dyDescent="0.25">
      <c r="A12" s="15" t="s">
        <v>13</v>
      </c>
      <c r="B12" s="24">
        <v>80</v>
      </c>
      <c r="C12" s="24">
        <v>2</v>
      </c>
      <c r="D12" s="16">
        <v>41688</v>
      </c>
      <c r="E12" s="9">
        <v>55</v>
      </c>
      <c r="F12" s="9">
        <v>0.88</v>
      </c>
      <c r="G12" s="7">
        <v>1.47</v>
      </c>
      <c r="H12" s="43">
        <f t="shared" si="1"/>
        <v>0.59</v>
      </c>
      <c r="I12" s="9">
        <v>1.47</v>
      </c>
      <c r="J12" s="9">
        <v>1</v>
      </c>
      <c r="K12" s="9">
        <v>77</v>
      </c>
      <c r="L12" s="9">
        <v>97</v>
      </c>
      <c r="M12" s="9"/>
      <c r="N12" s="9">
        <f t="shared" si="0"/>
        <v>20</v>
      </c>
      <c r="O12" s="14" t="s">
        <v>345</v>
      </c>
      <c r="P12" s="14">
        <v>0</v>
      </c>
      <c r="Q12" s="14">
        <v>0</v>
      </c>
      <c r="R12" s="14">
        <v>50</v>
      </c>
      <c r="S12" s="14">
        <v>44</v>
      </c>
      <c r="T12" s="14" t="s">
        <v>346</v>
      </c>
      <c r="U12" s="14">
        <v>0</v>
      </c>
      <c r="V12" s="27">
        <v>7.95</v>
      </c>
      <c r="W12" s="14">
        <v>7.95</v>
      </c>
      <c r="X12" s="14">
        <v>99</v>
      </c>
      <c r="Y12" s="14">
        <v>15</v>
      </c>
      <c r="Z12" s="14">
        <v>0</v>
      </c>
      <c r="AA12" s="14">
        <v>0.6</v>
      </c>
      <c r="AB12" s="14">
        <v>6</v>
      </c>
      <c r="AC12" s="14"/>
      <c r="AD12" s="14"/>
      <c r="AE12" s="14"/>
    </row>
    <row r="13" spans="1:31" x14ac:dyDescent="0.25">
      <c r="A13" s="15" t="s">
        <v>97</v>
      </c>
      <c r="B13" s="24">
        <v>73</v>
      </c>
      <c r="C13" s="24">
        <v>2</v>
      </c>
      <c r="D13" s="16">
        <v>41929</v>
      </c>
      <c r="E13" s="9">
        <v>61</v>
      </c>
      <c r="F13" s="9">
        <v>0.9</v>
      </c>
      <c r="G13" s="7">
        <v>1.6</v>
      </c>
      <c r="H13" s="43">
        <f t="shared" si="1"/>
        <v>0.70000000000000007</v>
      </c>
      <c r="I13" s="9" t="s">
        <v>200</v>
      </c>
      <c r="J13" s="9">
        <v>1</v>
      </c>
      <c r="K13" s="9">
        <v>216</v>
      </c>
      <c r="L13" s="9">
        <v>288</v>
      </c>
      <c r="M13" s="9"/>
      <c r="N13" s="9">
        <f t="shared" si="0"/>
        <v>72</v>
      </c>
      <c r="O13" s="14" t="s">
        <v>267</v>
      </c>
      <c r="P13" s="14">
        <v>1</v>
      </c>
      <c r="Q13" s="14">
        <v>0</v>
      </c>
      <c r="R13" s="14">
        <v>66</v>
      </c>
      <c r="S13" s="14">
        <v>53</v>
      </c>
      <c r="T13" s="14" t="s">
        <v>353</v>
      </c>
      <c r="U13" s="14">
        <v>1</v>
      </c>
      <c r="V13" s="9" t="s">
        <v>55</v>
      </c>
      <c r="W13" s="14"/>
      <c r="X13" s="14">
        <v>167</v>
      </c>
      <c r="Y13" s="14">
        <v>5</v>
      </c>
      <c r="Z13" s="14"/>
      <c r="AA13" s="14">
        <v>19.2</v>
      </c>
      <c r="AB13" s="14">
        <v>1500</v>
      </c>
      <c r="AC13" s="14" t="s">
        <v>354</v>
      </c>
      <c r="AD13" s="14" t="s">
        <v>355</v>
      </c>
      <c r="AE13" s="14"/>
    </row>
    <row r="14" spans="1:31" x14ac:dyDescent="0.25">
      <c r="F14" s="36">
        <f>AVERAGE(F2:F13)</f>
        <v>1.0175000000000001</v>
      </c>
      <c r="G14" s="36">
        <f t="shared" ref="G14:L14" si="2">AVERAGE(G2:G13)</f>
        <v>1.3658333333333335</v>
      </c>
      <c r="H14" s="36">
        <f t="shared" ref="H14" si="3">AVERAGE(H2:H13)</f>
        <v>0.34833333333333333</v>
      </c>
      <c r="I14" s="36">
        <f t="shared" si="2"/>
        <v>1.55</v>
      </c>
      <c r="J14" s="36"/>
      <c r="K14" s="36">
        <f t="shared" si="2"/>
        <v>125.58333333333333</v>
      </c>
      <c r="L14" s="36">
        <f t="shared" si="2"/>
        <v>180.91666666666666</v>
      </c>
      <c r="M14" s="36"/>
      <c r="N14" s="36">
        <f t="shared" ref="N14" si="4">AVERAGE(N2:N13)</f>
        <v>55.333333333333336</v>
      </c>
    </row>
    <row r="15" spans="1:31" x14ac:dyDescent="0.25">
      <c r="F15" s="36">
        <f>STDEVA(F2:F13)</f>
        <v>0.3868315348619295</v>
      </c>
      <c r="G15" s="36">
        <f t="shared" ref="G15:L15" si="5">STDEVA(G2:G13)</f>
        <v>0.3520965346278912</v>
      </c>
      <c r="H15" s="36">
        <f t="shared" ref="H15" si="6">STDEVA(H2:H13)</f>
        <v>0.19427409565462994</v>
      </c>
      <c r="I15" s="36">
        <f t="shared" si="5"/>
        <v>0.83785982772125478</v>
      </c>
      <c r="J15" s="36"/>
      <c r="K15" s="36">
        <f t="shared" si="5"/>
        <v>121.12912594217441</v>
      </c>
      <c r="L15" s="36">
        <f t="shared" si="5"/>
        <v>79.384516847755123</v>
      </c>
      <c r="M15" s="36"/>
      <c r="N15" s="36">
        <f t="shared" ref="N15" si="7">STDEVA(N2:N13)</f>
        <v>63.804151095126223</v>
      </c>
    </row>
    <row r="19" spans="1:31" ht="22.5" x14ac:dyDescent="0.25">
      <c r="A19" s="1" t="s">
        <v>0</v>
      </c>
      <c r="B19" s="2" t="s">
        <v>1</v>
      </c>
      <c r="C19" s="2" t="s">
        <v>2</v>
      </c>
      <c r="D19" s="1" t="s">
        <v>3</v>
      </c>
      <c r="E19" s="1" t="s">
        <v>4</v>
      </c>
      <c r="F19" s="4" t="s">
        <v>6</v>
      </c>
      <c r="G19" s="8" t="s">
        <v>204</v>
      </c>
      <c r="H19" s="8" t="s">
        <v>428</v>
      </c>
      <c r="I19" s="6" t="s">
        <v>7</v>
      </c>
      <c r="J19" s="2" t="s">
        <v>8</v>
      </c>
      <c r="K19" s="1" t="s">
        <v>9</v>
      </c>
      <c r="L19" s="1" t="s">
        <v>10</v>
      </c>
      <c r="M19" s="1"/>
      <c r="N19" s="12" t="s">
        <v>205</v>
      </c>
      <c r="O19" s="13" t="s">
        <v>217</v>
      </c>
      <c r="P19" s="13" t="s">
        <v>218</v>
      </c>
      <c r="Q19" s="13" t="s">
        <v>219</v>
      </c>
      <c r="R19" s="13" t="s">
        <v>220</v>
      </c>
      <c r="S19" s="13" t="s">
        <v>221</v>
      </c>
      <c r="T19" s="13" t="s">
        <v>222</v>
      </c>
      <c r="U19" s="13" t="s">
        <v>223</v>
      </c>
      <c r="V19" s="3" t="s">
        <v>5</v>
      </c>
      <c r="W19" s="13" t="s">
        <v>5</v>
      </c>
      <c r="X19" s="13" t="s">
        <v>224</v>
      </c>
      <c r="Y19" s="13" t="s">
        <v>225</v>
      </c>
      <c r="Z19" s="13" t="s">
        <v>226</v>
      </c>
      <c r="AA19" s="13" t="s">
        <v>227</v>
      </c>
      <c r="AB19" s="13" t="s">
        <v>228</v>
      </c>
      <c r="AC19" s="13" t="s">
        <v>229</v>
      </c>
      <c r="AD19" s="13" t="s">
        <v>230</v>
      </c>
      <c r="AE19" s="13"/>
    </row>
    <row r="20" spans="1:31" x14ac:dyDescent="0.25">
      <c r="A20" s="15" t="s">
        <v>111</v>
      </c>
      <c r="B20" s="9">
        <v>69</v>
      </c>
      <c r="C20" s="9">
        <v>1</v>
      </c>
      <c r="D20" s="16">
        <v>41947</v>
      </c>
      <c r="E20" s="9">
        <v>84</v>
      </c>
      <c r="F20" s="28">
        <v>0.63</v>
      </c>
      <c r="G20" s="7">
        <v>0.81</v>
      </c>
      <c r="H20" s="43">
        <f>G20-F20</f>
        <v>0.18000000000000005</v>
      </c>
      <c r="I20" s="9" t="s">
        <v>61</v>
      </c>
      <c r="J20" s="9">
        <v>2</v>
      </c>
      <c r="K20" s="9">
        <v>109</v>
      </c>
      <c r="L20" s="9">
        <v>149</v>
      </c>
      <c r="M20" s="9"/>
      <c r="N20" s="9">
        <f t="shared" ref="N20:N26" si="8">L20-K20</f>
        <v>40</v>
      </c>
      <c r="O20" s="14" t="s">
        <v>242</v>
      </c>
      <c r="P20" s="14">
        <v>1</v>
      </c>
      <c r="Q20" s="14">
        <v>0</v>
      </c>
      <c r="R20" s="14">
        <v>39</v>
      </c>
      <c r="S20" s="14">
        <v>131</v>
      </c>
      <c r="T20" s="14" t="s">
        <v>243</v>
      </c>
      <c r="U20" s="14">
        <v>0</v>
      </c>
      <c r="V20" s="9" t="s">
        <v>112</v>
      </c>
      <c r="W20" s="14"/>
      <c r="X20" s="14">
        <v>250</v>
      </c>
      <c r="Y20" s="14">
        <v>4</v>
      </c>
      <c r="Z20" s="14">
        <v>1</v>
      </c>
      <c r="AA20" s="14">
        <v>18.8</v>
      </c>
      <c r="AB20" s="14">
        <v>186</v>
      </c>
      <c r="AC20" s="14" t="s">
        <v>244</v>
      </c>
      <c r="AD20" s="14" t="s">
        <v>245</v>
      </c>
      <c r="AE20" s="14"/>
    </row>
    <row r="21" spans="1:31" x14ac:dyDescent="0.25">
      <c r="A21" s="15" t="s">
        <v>117</v>
      </c>
      <c r="B21" s="9">
        <v>81</v>
      </c>
      <c r="C21" s="9">
        <v>1</v>
      </c>
      <c r="D21" s="16">
        <v>41947</v>
      </c>
      <c r="E21" s="9">
        <v>100</v>
      </c>
      <c r="F21" s="28">
        <v>1.06</v>
      </c>
      <c r="G21" s="7">
        <v>1.47</v>
      </c>
      <c r="H21" s="43">
        <f t="shared" ref="H21:H26" si="9">G21-F21</f>
        <v>0.40999999999999992</v>
      </c>
      <c r="I21" s="9" t="s">
        <v>119</v>
      </c>
      <c r="J21" s="9">
        <v>2</v>
      </c>
      <c r="K21" s="9">
        <v>204</v>
      </c>
      <c r="L21" s="9">
        <v>419</v>
      </c>
      <c r="M21" s="9"/>
      <c r="N21" s="9">
        <f t="shared" si="8"/>
        <v>215</v>
      </c>
      <c r="O21" s="14" t="s">
        <v>251</v>
      </c>
      <c r="P21" s="14">
        <v>1</v>
      </c>
      <c r="Q21" s="14">
        <v>0</v>
      </c>
      <c r="R21" s="14">
        <v>62</v>
      </c>
      <c r="S21" s="14">
        <v>76</v>
      </c>
      <c r="T21" s="14" t="s">
        <v>252</v>
      </c>
      <c r="U21" s="14">
        <v>0</v>
      </c>
      <c r="V21" s="9" t="s">
        <v>120</v>
      </c>
      <c r="W21" s="14"/>
      <c r="X21" s="14">
        <v>163</v>
      </c>
      <c r="Y21" s="14"/>
      <c r="Z21" s="14">
        <v>1</v>
      </c>
      <c r="AA21" s="14">
        <v>6.8</v>
      </c>
      <c r="AB21" s="14">
        <v>13.4</v>
      </c>
      <c r="AC21" s="14" t="s">
        <v>253</v>
      </c>
      <c r="AD21" s="14" t="s">
        <v>254</v>
      </c>
      <c r="AE21" s="14"/>
    </row>
    <row r="22" spans="1:31" x14ac:dyDescent="0.25">
      <c r="A22" s="15" t="s">
        <v>83</v>
      </c>
      <c r="B22" s="24">
        <v>81</v>
      </c>
      <c r="C22" s="24">
        <v>1</v>
      </c>
      <c r="D22" s="16">
        <v>41915</v>
      </c>
      <c r="E22" s="9">
        <v>60</v>
      </c>
      <c r="F22" s="28">
        <v>1.5</v>
      </c>
      <c r="G22" s="7">
        <v>1.99</v>
      </c>
      <c r="H22" s="43">
        <f t="shared" si="9"/>
        <v>0.49</v>
      </c>
      <c r="I22" s="9" t="s">
        <v>86</v>
      </c>
      <c r="J22" s="9">
        <v>2</v>
      </c>
      <c r="K22" s="9">
        <v>49</v>
      </c>
      <c r="L22" s="9">
        <v>159</v>
      </c>
      <c r="M22" s="9"/>
      <c r="N22" s="9">
        <f t="shared" si="8"/>
        <v>110</v>
      </c>
      <c r="O22" s="14" t="s">
        <v>237</v>
      </c>
      <c r="P22" s="14">
        <v>0</v>
      </c>
      <c r="Q22" s="14">
        <v>1</v>
      </c>
      <c r="R22" s="14">
        <v>60</v>
      </c>
      <c r="S22" s="14">
        <v>32</v>
      </c>
      <c r="T22" s="14" t="s">
        <v>266</v>
      </c>
      <c r="U22" s="14">
        <v>0</v>
      </c>
      <c r="V22" s="9" t="s">
        <v>84</v>
      </c>
      <c r="W22" s="14"/>
      <c r="X22" s="14">
        <v>178</v>
      </c>
      <c r="Y22" s="14">
        <v>10</v>
      </c>
      <c r="Z22" s="14">
        <v>1</v>
      </c>
      <c r="AA22" s="14">
        <v>14.2</v>
      </c>
      <c r="AB22" s="14">
        <v>188.5</v>
      </c>
      <c r="AC22" s="14" t="s">
        <v>303</v>
      </c>
      <c r="AD22" s="14" t="s">
        <v>304</v>
      </c>
      <c r="AE22" s="14"/>
    </row>
    <row r="23" spans="1:31" x14ac:dyDescent="0.25">
      <c r="A23" s="15" t="s">
        <v>129</v>
      </c>
      <c r="B23" s="9">
        <v>75</v>
      </c>
      <c r="C23" s="9">
        <v>1</v>
      </c>
      <c r="D23" s="16">
        <v>41968</v>
      </c>
      <c r="E23" s="9">
        <v>80</v>
      </c>
      <c r="F23" s="28">
        <v>1.02</v>
      </c>
      <c r="G23" s="7">
        <v>2.12</v>
      </c>
      <c r="H23" s="43">
        <f t="shared" si="9"/>
        <v>1.1000000000000001</v>
      </c>
      <c r="I23" s="9" t="s">
        <v>134</v>
      </c>
      <c r="J23" s="9">
        <v>2</v>
      </c>
      <c r="K23" s="9">
        <v>161</v>
      </c>
      <c r="L23" s="9">
        <v>489</v>
      </c>
      <c r="M23" s="9"/>
      <c r="N23" s="9">
        <f t="shared" si="8"/>
        <v>328</v>
      </c>
      <c r="O23" s="14" t="s">
        <v>315</v>
      </c>
      <c r="P23" s="14">
        <v>1</v>
      </c>
      <c r="Q23" s="14">
        <v>0</v>
      </c>
      <c r="R23" s="14">
        <v>46</v>
      </c>
      <c r="S23" s="14">
        <v>70</v>
      </c>
      <c r="T23" s="14" t="s">
        <v>290</v>
      </c>
      <c r="U23" s="14">
        <v>0</v>
      </c>
      <c r="V23" s="9" t="s">
        <v>130</v>
      </c>
      <c r="W23" s="14"/>
      <c r="X23" s="14">
        <v>0</v>
      </c>
      <c r="Y23" s="14">
        <v>5</v>
      </c>
      <c r="Z23" s="14">
        <v>0</v>
      </c>
      <c r="AA23" s="14">
        <v>7.9</v>
      </c>
      <c r="AB23" s="14">
        <v>1.2</v>
      </c>
      <c r="AC23" s="14" t="s">
        <v>316</v>
      </c>
      <c r="AD23" s="14" t="s">
        <v>317</v>
      </c>
      <c r="AE23" s="14"/>
    </row>
    <row r="24" spans="1:31" x14ac:dyDescent="0.25">
      <c r="A24" s="15" t="s">
        <v>140</v>
      </c>
      <c r="B24" s="9">
        <v>79</v>
      </c>
      <c r="C24" s="9">
        <v>1</v>
      </c>
      <c r="D24" s="16">
        <v>42208</v>
      </c>
      <c r="E24" s="9">
        <v>77</v>
      </c>
      <c r="F24" s="28">
        <v>0.86</v>
      </c>
      <c r="G24" s="7">
        <v>1.67</v>
      </c>
      <c r="H24" s="43">
        <f t="shared" si="9"/>
        <v>0.80999999999999994</v>
      </c>
      <c r="I24" s="9" t="s">
        <v>143</v>
      </c>
      <c r="J24" s="9">
        <v>2</v>
      </c>
      <c r="K24" s="9">
        <v>109</v>
      </c>
      <c r="L24" s="9">
        <v>426</v>
      </c>
      <c r="M24" s="9"/>
      <c r="N24" s="9">
        <f t="shared" si="8"/>
        <v>317</v>
      </c>
      <c r="O24" s="14" t="s">
        <v>287</v>
      </c>
      <c r="P24" s="14">
        <v>1</v>
      </c>
      <c r="Q24" s="14">
        <v>1</v>
      </c>
      <c r="R24" s="14">
        <v>44</v>
      </c>
      <c r="S24" s="14">
        <v>76</v>
      </c>
      <c r="T24" s="14" t="s">
        <v>332</v>
      </c>
      <c r="U24" s="14">
        <v>0</v>
      </c>
      <c r="V24" s="9" t="s">
        <v>141</v>
      </c>
      <c r="W24" s="14"/>
      <c r="X24" s="14">
        <v>193</v>
      </c>
      <c r="Y24" s="14">
        <v>7</v>
      </c>
      <c r="Z24" s="14"/>
      <c r="AA24" s="14">
        <v>8.6999999999999993</v>
      </c>
      <c r="AB24" s="14">
        <v>72.7</v>
      </c>
      <c r="AC24" s="14" t="s">
        <v>333</v>
      </c>
      <c r="AD24" s="14" t="s">
        <v>334</v>
      </c>
      <c r="AE24" s="14"/>
    </row>
    <row r="25" spans="1:31" x14ac:dyDescent="0.25">
      <c r="A25" s="18" t="s">
        <v>29</v>
      </c>
      <c r="B25" s="19">
        <v>78</v>
      </c>
      <c r="C25" s="19">
        <v>2</v>
      </c>
      <c r="D25" s="20">
        <v>41751</v>
      </c>
      <c r="E25" s="21">
        <v>50</v>
      </c>
      <c r="F25" s="21">
        <v>1.22</v>
      </c>
      <c r="G25" s="7">
        <v>1.75</v>
      </c>
      <c r="H25" s="43">
        <f t="shared" si="9"/>
        <v>0.53</v>
      </c>
      <c r="I25" s="21">
        <v>3.07</v>
      </c>
      <c r="J25" s="21">
        <v>2</v>
      </c>
      <c r="K25" s="21">
        <v>169</v>
      </c>
      <c r="L25" s="21">
        <v>608</v>
      </c>
      <c r="M25" s="21"/>
      <c r="N25" s="9">
        <f t="shared" si="8"/>
        <v>439</v>
      </c>
      <c r="O25" s="14" t="s">
        <v>306</v>
      </c>
      <c r="P25" s="14">
        <v>1</v>
      </c>
      <c r="Q25" s="14">
        <v>0</v>
      </c>
      <c r="R25" s="14">
        <v>52</v>
      </c>
      <c r="S25" s="14">
        <v>30</v>
      </c>
      <c r="T25" s="14" t="s">
        <v>266</v>
      </c>
      <c r="U25" s="14">
        <v>0</v>
      </c>
      <c r="V25" s="23">
        <v>3.19</v>
      </c>
      <c r="W25" s="14">
        <v>3.19</v>
      </c>
      <c r="X25" s="14">
        <v>131</v>
      </c>
      <c r="Y25" s="14">
        <v>18</v>
      </c>
      <c r="Z25" s="14">
        <v>1</v>
      </c>
      <c r="AA25" s="14">
        <v>64.7</v>
      </c>
      <c r="AB25" s="14">
        <v>60.1</v>
      </c>
      <c r="AC25" s="14"/>
      <c r="AD25" s="14"/>
      <c r="AE25" s="14"/>
    </row>
    <row r="26" spans="1:31" x14ac:dyDescent="0.25">
      <c r="A26" s="15" t="s">
        <v>73</v>
      </c>
      <c r="B26" s="24">
        <v>76</v>
      </c>
      <c r="C26" s="24">
        <v>2</v>
      </c>
      <c r="D26" s="16">
        <v>41908</v>
      </c>
      <c r="E26" s="9">
        <v>75</v>
      </c>
      <c r="F26" s="9">
        <v>1.06</v>
      </c>
      <c r="G26" s="7">
        <v>1.31</v>
      </c>
      <c r="H26" s="43">
        <f t="shared" si="9"/>
        <v>0.25</v>
      </c>
      <c r="I26" s="9" t="s">
        <v>108</v>
      </c>
      <c r="J26" s="9">
        <v>2</v>
      </c>
      <c r="K26" s="9">
        <v>169</v>
      </c>
      <c r="L26" s="9">
        <v>329</v>
      </c>
      <c r="M26" s="9"/>
      <c r="N26" s="9">
        <f t="shared" si="8"/>
        <v>160</v>
      </c>
      <c r="O26" s="14" t="s">
        <v>349</v>
      </c>
      <c r="P26" s="14">
        <v>1</v>
      </c>
      <c r="Q26" s="14">
        <v>0</v>
      </c>
      <c r="R26" s="14">
        <v>63</v>
      </c>
      <c r="S26" s="14">
        <v>46</v>
      </c>
      <c r="T26" s="14" t="s">
        <v>350</v>
      </c>
      <c r="U26" s="14">
        <v>0</v>
      </c>
      <c r="V26" s="9" t="s">
        <v>74</v>
      </c>
      <c r="W26" s="14"/>
      <c r="X26" s="14"/>
      <c r="Y26" s="14"/>
      <c r="Z26" s="14"/>
      <c r="AA26" s="14">
        <v>4.5</v>
      </c>
      <c r="AB26" s="14">
        <v>315</v>
      </c>
      <c r="AC26" s="14"/>
      <c r="AD26" s="14"/>
      <c r="AE26" s="14"/>
    </row>
    <row r="27" spans="1:31" x14ac:dyDescent="0.25">
      <c r="F27" s="36">
        <f>AVERAGE(F20:F26)</f>
        <v>1.05</v>
      </c>
      <c r="G27" s="36">
        <f t="shared" ref="G27:L27" si="10">AVERAGE(G20:G26)</f>
        <v>1.5885714285714287</v>
      </c>
      <c r="H27" s="36">
        <f t="shared" ref="H27" si="11">AVERAGE(H20:H26)</f>
        <v>0.53857142857142859</v>
      </c>
      <c r="I27" s="36">
        <f t="shared" si="10"/>
        <v>3.07</v>
      </c>
      <c r="J27" s="36"/>
      <c r="K27" s="36">
        <f t="shared" si="10"/>
        <v>138.57142857142858</v>
      </c>
      <c r="L27" s="36">
        <f t="shared" si="10"/>
        <v>368.42857142857144</v>
      </c>
      <c r="M27" s="36"/>
      <c r="N27" s="36">
        <f t="shared" ref="N27" si="12">AVERAGE(N20:N26)</f>
        <v>229.85714285714286</v>
      </c>
    </row>
    <row r="28" spans="1:31" x14ac:dyDescent="0.25">
      <c r="F28" s="36">
        <f>STDEVA(F20:F26)</f>
        <v>0.27233557730613661</v>
      </c>
      <c r="G28" s="36">
        <f t="shared" ref="G28:L28" si="13">STDEVA(G20:G26)</f>
        <v>0.44235839811283362</v>
      </c>
      <c r="H28" s="36">
        <f t="shared" ref="H28" si="14">STDEVA(H20:H26)</f>
        <v>0.32137354026265502</v>
      </c>
      <c r="I28" s="36">
        <f t="shared" si="13"/>
        <v>1.1603509321383276</v>
      </c>
      <c r="J28" s="36"/>
      <c r="K28" s="36">
        <f t="shared" si="13"/>
        <v>52.293585147884514</v>
      </c>
      <c r="L28" s="36">
        <f t="shared" si="13"/>
        <v>169.0008453064236</v>
      </c>
      <c r="M28" s="36"/>
      <c r="N28" s="36">
        <f t="shared" ref="N28" si="15">STDEVA(N20:N26)</f>
        <v>139.33105489137321</v>
      </c>
    </row>
    <row r="32" spans="1:31" ht="22.5" x14ac:dyDescent="0.25">
      <c r="A32" s="1" t="s">
        <v>0</v>
      </c>
      <c r="B32" s="2" t="s">
        <v>1</v>
      </c>
      <c r="C32" s="2" t="s">
        <v>2</v>
      </c>
      <c r="D32" s="1" t="s">
        <v>3</v>
      </c>
      <c r="E32" s="1" t="s">
        <v>4</v>
      </c>
      <c r="F32" s="4" t="s">
        <v>6</v>
      </c>
      <c r="G32" s="8" t="s">
        <v>204</v>
      </c>
      <c r="H32" s="8" t="s">
        <v>428</v>
      </c>
      <c r="I32" s="6" t="s">
        <v>7</v>
      </c>
      <c r="J32" s="2" t="s">
        <v>8</v>
      </c>
      <c r="K32" s="1" t="s">
        <v>9</v>
      </c>
      <c r="L32" s="1" t="s">
        <v>10</v>
      </c>
      <c r="M32" s="1"/>
      <c r="N32" s="12" t="s">
        <v>205</v>
      </c>
      <c r="O32" s="13" t="s">
        <v>217</v>
      </c>
      <c r="P32" s="13" t="s">
        <v>218</v>
      </c>
      <c r="Q32" s="13" t="s">
        <v>219</v>
      </c>
      <c r="R32" s="13" t="s">
        <v>220</v>
      </c>
      <c r="S32" s="13" t="s">
        <v>221</v>
      </c>
      <c r="T32" s="13" t="s">
        <v>222</v>
      </c>
      <c r="U32" s="13" t="s">
        <v>223</v>
      </c>
      <c r="V32" s="3" t="s">
        <v>5</v>
      </c>
      <c r="W32" s="13" t="s">
        <v>5</v>
      </c>
      <c r="X32" s="13" t="s">
        <v>224</v>
      </c>
      <c r="Y32" s="13" t="s">
        <v>225</v>
      </c>
      <c r="Z32" s="13" t="s">
        <v>226</v>
      </c>
      <c r="AA32" s="13" t="s">
        <v>227</v>
      </c>
      <c r="AB32" s="13" t="s">
        <v>228</v>
      </c>
      <c r="AC32" s="13" t="s">
        <v>229</v>
      </c>
      <c r="AD32" s="13" t="s">
        <v>230</v>
      </c>
      <c r="AE32" s="13"/>
    </row>
    <row r="33" spans="1:31" x14ac:dyDescent="0.25">
      <c r="A33" s="18" t="s">
        <v>25</v>
      </c>
      <c r="B33" s="19">
        <v>73</v>
      </c>
      <c r="C33" s="19">
        <v>1</v>
      </c>
      <c r="D33" s="20">
        <v>41739</v>
      </c>
      <c r="E33" s="21">
        <v>80</v>
      </c>
      <c r="F33" s="34">
        <v>0.82</v>
      </c>
      <c r="G33" s="22">
        <v>1.54</v>
      </c>
      <c r="H33" s="44">
        <f>G33-F33</f>
        <v>0.72000000000000008</v>
      </c>
      <c r="I33" s="21">
        <v>2.4</v>
      </c>
      <c r="J33" s="21">
        <v>3</v>
      </c>
      <c r="K33" s="21">
        <v>71</v>
      </c>
      <c r="L33" s="21">
        <v>220</v>
      </c>
      <c r="M33" s="21"/>
      <c r="N33" s="9">
        <v>149</v>
      </c>
      <c r="O33" s="14" t="s">
        <v>261</v>
      </c>
      <c r="P33" s="14">
        <v>1</v>
      </c>
      <c r="Q33" s="14">
        <v>0</v>
      </c>
      <c r="R33" s="14">
        <v>57</v>
      </c>
      <c r="S33" s="14">
        <v>110</v>
      </c>
      <c r="T33" s="14" t="s">
        <v>262</v>
      </c>
      <c r="U33" s="14">
        <v>1</v>
      </c>
      <c r="V33" s="26">
        <v>0.42083333333333334</v>
      </c>
      <c r="W33" s="14">
        <v>0.42083333333333334</v>
      </c>
      <c r="X33" s="14">
        <v>203</v>
      </c>
      <c r="Y33" s="14">
        <v>8</v>
      </c>
      <c r="Z33" s="14">
        <v>1</v>
      </c>
      <c r="AA33" s="14">
        <v>7.3</v>
      </c>
      <c r="AB33" s="14">
        <v>54.6</v>
      </c>
      <c r="AC33" s="14"/>
      <c r="AD33" s="14"/>
      <c r="AE33" s="14"/>
    </row>
    <row r="34" spans="1:31" x14ac:dyDescent="0.25">
      <c r="A34" s="18" t="s">
        <v>35</v>
      </c>
      <c r="B34" s="19">
        <v>74</v>
      </c>
      <c r="C34" s="19">
        <v>2</v>
      </c>
      <c r="D34" s="20">
        <v>41815</v>
      </c>
      <c r="E34" s="21">
        <v>70</v>
      </c>
      <c r="F34" s="21">
        <v>0.9</v>
      </c>
      <c r="G34" s="7">
        <v>1.46</v>
      </c>
      <c r="H34" s="44">
        <f t="shared" ref="H34:H37" si="16">G34-F34</f>
        <v>0.55999999999999994</v>
      </c>
      <c r="I34" s="21">
        <v>3.8</v>
      </c>
      <c r="J34" s="21">
        <v>3</v>
      </c>
      <c r="K34" s="21">
        <v>85</v>
      </c>
      <c r="L34" s="21">
        <v>226</v>
      </c>
      <c r="M34" s="21"/>
      <c r="N34" s="9">
        <v>141</v>
      </c>
      <c r="O34" s="14" t="s">
        <v>237</v>
      </c>
      <c r="P34" s="14">
        <v>1</v>
      </c>
      <c r="Q34" s="14">
        <v>0</v>
      </c>
      <c r="R34" s="14">
        <v>77</v>
      </c>
      <c r="S34" s="14">
        <v>60</v>
      </c>
      <c r="T34" s="14" t="s">
        <v>266</v>
      </c>
      <c r="U34" s="14">
        <v>0</v>
      </c>
      <c r="V34" s="21">
        <v>2</v>
      </c>
      <c r="W34" s="14">
        <v>2</v>
      </c>
      <c r="X34" s="14">
        <v>60</v>
      </c>
      <c r="Y34" s="14">
        <v>10</v>
      </c>
      <c r="Z34" s="14">
        <v>1</v>
      </c>
      <c r="AA34" s="14">
        <v>6.5</v>
      </c>
      <c r="AB34" s="14">
        <v>145.4</v>
      </c>
      <c r="AC34" s="14"/>
      <c r="AD34" s="14"/>
      <c r="AE34" s="14"/>
    </row>
    <row r="35" spans="1:31" x14ac:dyDescent="0.25">
      <c r="A35" s="15" t="s">
        <v>131</v>
      </c>
      <c r="B35" s="9">
        <v>76</v>
      </c>
      <c r="C35" s="9">
        <v>1</v>
      </c>
      <c r="D35" s="16">
        <v>41967</v>
      </c>
      <c r="E35" s="9">
        <v>69</v>
      </c>
      <c r="F35" s="28">
        <v>1.17</v>
      </c>
      <c r="G35" s="7">
        <v>1.64</v>
      </c>
      <c r="H35" s="44">
        <f t="shared" si="16"/>
        <v>0.47</v>
      </c>
      <c r="I35" s="9" t="s">
        <v>133</v>
      </c>
      <c r="J35" s="9">
        <v>3</v>
      </c>
      <c r="K35" s="9">
        <v>224</v>
      </c>
      <c r="L35" s="9">
        <v>215</v>
      </c>
      <c r="M35" s="9"/>
      <c r="N35" s="9">
        <v>-9</v>
      </c>
      <c r="O35" s="14" t="s">
        <v>265</v>
      </c>
      <c r="P35" s="14">
        <v>1</v>
      </c>
      <c r="Q35" s="14">
        <v>0</v>
      </c>
      <c r="R35" s="14">
        <v>57</v>
      </c>
      <c r="S35" s="14">
        <v>52</v>
      </c>
      <c r="T35" s="14" t="s">
        <v>238</v>
      </c>
      <c r="U35" s="14">
        <v>0</v>
      </c>
      <c r="V35" s="9" t="s">
        <v>96</v>
      </c>
      <c r="W35" s="14"/>
      <c r="X35" s="14">
        <v>100</v>
      </c>
      <c r="Y35" s="14">
        <v>6</v>
      </c>
      <c r="Z35" s="14">
        <v>1</v>
      </c>
      <c r="AA35" s="14">
        <v>21.2</v>
      </c>
      <c r="AB35" s="14">
        <v>30.7</v>
      </c>
      <c r="AC35" s="14" t="s">
        <v>283</v>
      </c>
      <c r="AD35" s="14" t="s">
        <v>284</v>
      </c>
      <c r="AE35" s="14"/>
    </row>
    <row r="36" spans="1:31" x14ac:dyDescent="0.25">
      <c r="A36" s="18" t="s">
        <v>16</v>
      </c>
      <c r="B36" s="24">
        <v>60</v>
      </c>
      <c r="C36" s="24">
        <v>1</v>
      </c>
      <c r="D36" s="20">
        <v>41698</v>
      </c>
      <c r="E36" s="9">
        <v>82</v>
      </c>
      <c r="F36" s="28">
        <v>0.93</v>
      </c>
      <c r="G36" s="7">
        <v>1.98</v>
      </c>
      <c r="H36" s="44">
        <f t="shared" si="16"/>
        <v>1.0499999999999998</v>
      </c>
      <c r="I36" s="21">
        <v>3.39</v>
      </c>
      <c r="J36" s="9">
        <v>3</v>
      </c>
      <c r="K36" s="21">
        <v>25</v>
      </c>
      <c r="L36" s="21">
        <v>154</v>
      </c>
      <c r="M36" s="21"/>
      <c r="N36" s="9">
        <v>129</v>
      </c>
      <c r="O36" s="14" t="s">
        <v>296</v>
      </c>
      <c r="P36" s="14">
        <v>1</v>
      </c>
      <c r="Q36" s="14">
        <v>0</v>
      </c>
      <c r="R36" s="14">
        <v>30</v>
      </c>
      <c r="S36" s="14">
        <v>98</v>
      </c>
      <c r="T36" s="14" t="s">
        <v>297</v>
      </c>
      <c r="U36" s="14">
        <v>0</v>
      </c>
      <c r="V36" s="27">
        <v>4.92</v>
      </c>
      <c r="W36" s="14">
        <v>4.92</v>
      </c>
      <c r="X36" s="14">
        <v>155</v>
      </c>
      <c r="Y36" s="14">
        <v>6</v>
      </c>
      <c r="Z36" s="14">
        <v>1</v>
      </c>
      <c r="AA36" s="14">
        <v>8.4</v>
      </c>
      <c r="AB36" s="14">
        <v>53.6</v>
      </c>
      <c r="AC36" s="14"/>
      <c r="AD36" s="14"/>
      <c r="AE36" s="14"/>
    </row>
    <row r="37" spans="1:31" x14ac:dyDescent="0.25">
      <c r="A37" s="18" t="s">
        <v>32</v>
      </c>
      <c r="B37" s="19">
        <v>79</v>
      </c>
      <c r="C37" s="19">
        <v>1</v>
      </c>
      <c r="D37" s="20">
        <v>41773</v>
      </c>
      <c r="E37" s="21">
        <v>86</v>
      </c>
      <c r="F37" s="34">
        <v>1.67</v>
      </c>
      <c r="G37" s="7">
        <v>2.56</v>
      </c>
      <c r="H37" s="44">
        <f t="shared" si="16"/>
        <v>0.89000000000000012</v>
      </c>
      <c r="I37" s="21">
        <v>4.2</v>
      </c>
      <c r="J37" s="21">
        <v>3</v>
      </c>
      <c r="K37" s="21">
        <v>139</v>
      </c>
      <c r="L37" s="21">
        <v>233</v>
      </c>
      <c r="M37" s="21"/>
      <c r="N37" s="9">
        <v>94</v>
      </c>
      <c r="O37" s="14" t="s">
        <v>300</v>
      </c>
      <c r="P37" s="14">
        <v>1</v>
      </c>
      <c r="Q37" s="14">
        <v>0</v>
      </c>
      <c r="R37" s="14">
        <v>72</v>
      </c>
      <c r="S37" s="14">
        <v>44</v>
      </c>
      <c r="T37" s="14" t="s">
        <v>247</v>
      </c>
      <c r="U37" s="14">
        <v>0</v>
      </c>
      <c r="V37" s="23">
        <v>7.52</v>
      </c>
      <c r="W37" s="14">
        <v>7.52</v>
      </c>
      <c r="X37" s="14">
        <v>142</v>
      </c>
      <c r="Y37" s="14">
        <v>23</v>
      </c>
      <c r="Z37" s="14">
        <v>1</v>
      </c>
      <c r="AA37" s="14">
        <v>7.8</v>
      </c>
      <c r="AB37" s="14">
        <v>13.1</v>
      </c>
      <c r="AC37" s="14"/>
      <c r="AD37" s="14"/>
      <c r="AE37" s="14"/>
    </row>
    <row r="38" spans="1:31" x14ac:dyDescent="0.25">
      <c r="B38" s="9">
        <v>78</v>
      </c>
      <c r="F38" s="36">
        <f>AVERAGE(F33:F37)</f>
        <v>1.0980000000000001</v>
      </c>
      <c r="G38" s="36">
        <f t="shared" ref="G38:L38" si="17">AVERAGE(G33:G37)</f>
        <v>1.8359999999999999</v>
      </c>
      <c r="H38" s="36">
        <f t="shared" ref="H38" si="18">AVERAGE(H33:H37)</f>
        <v>0.73799999999999999</v>
      </c>
      <c r="I38" s="36">
        <f t="shared" si="17"/>
        <v>3.4474999999999998</v>
      </c>
      <c r="J38" s="36"/>
      <c r="K38" s="36">
        <f t="shared" si="17"/>
        <v>108.8</v>
      </c>
      <c r="L38" s="36">
        <f t="shared" si="17"/>
        <v>209.6</v>
      </c>
      <c r="M38" s="36"/>
      <c r="N38" s="36">
        <f t="shared" ref="N38" si="19">AVERAGE(N33:N37)</f>
        <v>100.8</v>
      </c>
      <c r="R38" s="14">
        <v>64</v>
      </c>
      <c r="S38" s="14">
        <v>131</v>
      </c>
      <c r="V38" s="9">
        <v>7.13</v>
      </c>
      <c r="X38" s="14"/>
    </row>
    <row r="39" spans="1:31" x14ac:dyDescent="0.25">
      <c r="B39" s="19">
        <v>55</v>
      </c>
      <c r="F39" s="36">
        <f>STDEVA(F33:F37)</f>
        <v>0.34535488993208097</v>
      </c>
      <c r="G39" s="36">
        <f t="shared" ref="G39:L39" si="20">STDEVA(G33:G37)</f>
        <v>0.45064398365006486</v>
      </c>
      <c r="H39" s="36">
        <f t="shared" ref="H39" si="21">STDEVA(H33:H37)</f>
        <v>0.23679104712805329</v>
      </c>
      <c r="I39" s="36">
        <f t="shared" si="20"/>
        <v>1.6807200837736185</v>
      </c>
      <c r="J39" s="36"/>
      <c r="K39" s="36">
        <f t="shared" si="20"/>
        <v>76.159044111648356</v>
      </c>
      <c r="L39" s="36">
        <f t="shared" si="20"/>
        <v>31.800943382233221</v>
      </c>
      <c r="M39" s="36"/>
      <c r="N39" s="36">
        <f t="shared" ref="N39" si="22">STDEVA(N33:N37)</f>
        <v>64.878347697825973</v>
      </c>
      <c r="R39" s="14">
        <v>28</v>
      </c>
      <c r="S39" s="14">
        <v>76</v>
      </c>
      <c r="V39" s="23">
        <v>6.67</v>
      </c>
      <c r="X39" s="14">
        <v>181</v>
      </c>
    </row>
    <row r="40" spans="1:31" x14ac:dyDescent="0.25">
      <c r="B40" s="24">
        <v>81</v>
      </c>
      <c r="R40" s="14">
        <v>67</v>
      </c>
      <c r="S40" s="14">
        <v>32</v>
      </c>
      <c r="V40" s="27">
        <v>3.47</v>
      </c>
      <c r="X40" s="14">
        <v>163</v>
      </c>
    </row>
    <row r="41" spans="1:31" x14ac:dyDescent="0.25">
      <c r="B41" s="24">
        <v>68</v>
      </c>
      <c r="R41" s="14">
        <v>72</v>
      </c>
      <c r="S41" s="14">
        <v>70</v>
      </c>
      <c r="V41" s="9" t="s">
        <v>94</v>
      </c>
      <c r="X41" s="14">
        <v>115</v>
      </c>
    </row>
    <row r="42" spans="1:31" x14ac:dyDescent="0.25">
      <c r="B42" s="24">
        <v>77</v>
      </c>
      <c r="R42" s="14">
        <v>63</v>
      </c>
      <c r="S42" s="14">
        <v>76</v>
      </c>
      <c r="V42" s="27">
        <v>5.33</v>
      </c>
      <c r="X42" s="14">
        <v>113</v>
      </c>
    </row>
    <row r="43" spans="1:31" x14ac:dyDescent="0.25">
      <c r="B43" s="9">
        <v>72</v>
      </c>
      <c r="M43" t="s">
        <v>446</v>
      </c>
      <c r="R43" s="14">
        <v>70</v>
      </c>
      <c r="S43" s="14">
        <v>30</v>
      </c>
      <c r="V43" s="9" t="s">
        <v>114</v>
      </c>
      <c r="X43" s="14">
        <v>128</v>
      </c>
    </row>
    <row r="44" spans="1:31" x14ac:dyDescent="0.25">
      <c r="B44" s="9">
        <v>72</v>
      </c>
      <c r="F44" s="28">
        <v>0.97</v>
      </c>
      <c r="G44" s="7">
        <v>1.28</v>
      </c>
      <c r="H44" s="43">
        <f>G44-F44</f>
        <v>0.31000000000000005</v>
      </c>
      <c r="I44" s="9">
        <v>1.51</v>
      </c>
      <c r="J44" s="33">
        <v>1</v>
      </c>
      <c r="K44" s="9">
        <v>79</v>
      </c>
      <c r="L44" s="9">
        <v>152</v>
      </c>
      <c r="M44" s="28">
        <f>L44/K44</f>
        <v>1.9240506329113924</v>
      </c>
      <c r="N44" s="9">
        <f t="shared" ref="N44:N62" si="23">L44-K44</f>
        <v>73</v>
      </c>
      <c r="R44" s="14">
        <v>76</v>
      </c>
      <c r="S44" s="14">
        <v>46</v>
      </c>
      <c r="V44" s="9" t="s">
        <v>61</v>
      </c>
      <c r="X44" s="14">
        <v>167</v>
      </c>
    </row>
    <row r="45" spans="1:31" x14ac:dyDescent="0.25">
      <c r="B45" s="24">
        <v>73</v>
      </c>
      <c r="F45" s="34">
        <v>0.78</v>
      </c>
      <c r="G45" s="7">
        <v>1.1399999999999999</v>
      </c>
      <c r="H45" s="43">
        <f t="shared" ref="H45:H67" si="24">G45-F45</f>
        <v>0.35999999999999988</v>
      </c>
      <c r="I45" s="21">
        <v>1.22</v>
      </c>
      <c r="J45" s="21">
        <v>1</v>
      </c>
      <c r="K45" s="21">
        <v>76</v>
      </c>
      <c r="L45" s="21">
        <v>168</v>
      </c>
      <c r="M45" s="28">
        <f t="shared" ref="M45:M67" si="25">L45/K45</f>
        <v>2.2105263157894739</v>
      </c>
      <c r="N45" s="9">
        <f t="shared" si="23"/>
        <v>92</v>
      </c>
      <c r="R45" s="14">
        <v>64</v>
      </c>
      <c r="S45" s="14">
        <v>50</v>
      </c>
      <c r="V45" s="9"/>
      <c r="X45" s="14">
        <v>104</v>
      </c>
    </row>
    <row r="46" spans="1:31" x14ac:dyDescent="0.25">
      <c r="B46" s="19">
        <v>73</v>
      </c>
      <c r="F46" s="9">
        <v>1.2</v>
      </c>
      <c r="G46" s="22">
        <v>1.44</v>
      </c>
      <c r="H46" s="43">
        <f t="shared" si="24"/>
        <v>0.24</v>
      </c>
      <c r="I46" s="9">
        <v>1.85</v>
      </c>
      <c r="J46" s="9">
        <v>1</v>
      </c>
      <c r="K46" s="9">
        <v>112</v>
      </c>
      <c r="L46" s="9">
        <v>214</v>
      </c>
      <c r="M46" s="28">
        <f t="shared" si="25"/>
        <v>1.9107142857142858</v>
      </c>
      <c r="N46" s="9">
        <f t="shared" si="23"/>
        <v>102</v>
      </c>
      <c r="R46" s="14">
        <v>33</v>
      </c>
      <c r="S46" s="14">
        <v>116</v>
      </c>
      <c r="V46" s="23">
        <v>5.97</v>
      </c>
      <c r="X46" s="14"/>
    </row>
    <row r="47" spans="1:31" x14ac:dyDescent="0.25">
      <c r="B47" s="9">
        <v>77</v>
      </c>
      <c r="F47" s="9">
        <v>1.1000000000000001</v>
      </c>
      <c r="G47" s="7">
        <v>1.1299999999999999</v>
      </c>
      <c r="H47" s="43">
        <f t="shared" si="24"/>
        <v>2.9999999999999805E-2</v>
      </c>
      <c r="I47" s="9" t="s">
        <v>96</v>
      </c>
      <c r="J47" s="9">
        <v>1</v>
      </c>
      <c r="K47" s="9">
        <v>71</v>
      </c>
      <c r="L47" s="9">
        <v>198</v>
      </c>
      <c r="M47" s="28">
        <f t="shared" si="25"/>
        <v>2.788732394366197</v>
      </c>
      <c r="N47" s="9">
        <f t="shared" si="23"/>
        <v>127</v>
      </c>
      <c r="R47" s="14">
        <v>58</v>
      </c>
      <c r="S47" s="14">
        <v>44</v>
      </c>
      <c r="V47" s="9">
        <v>4.88</v>
      </c>
      <c r="X47" s="14"/>
    </row>
    <row r="48" spans="1:31" x14ac:dyDescent="0.25">
      <c r="B48" s="24">
        <v>80</v>
      </c>
      <c r="F48" s="9">
        <v>0.59</v>
      </c>
      <c r="G48" s="7">
        <v>0.89</v>
      </c>
      <c r="H48" s="43">
        <f t="shared" si="24"/>
        <v>0.30000000000000004</v>
      </c>
      <c r="I48" s="9">
        <v>1.24</v>
      </c>
      <c r="J48" s="9">
        <v>1</v>
      </c>
      <c r="K48" s="9">
        <v>64</v>
      </c>
      <c r="L48" s="9">
        <v>130</v>
      </c>
      <c r="M48" s="28">
        <f t="shared" si="25"/>
        <v>2.03125</v>
      </c>
      <c r="N48" s="9">
        <f t="shared" si="23"/>
        <v>66</v>
      </c>
      <c r="R48" s="14">
        <v>50</v>
      </c>
      <c r="S48" s="14">
        <v>33</v>
      </c>
      <c r="V48" s="27">
        <v>7.95</v>
      </c>
      <c r="X48" s="14">
        <v>99</v>
      </c>
    </row>
    <row r="49" spans="2:24" x14ac:dyDescent="0.25">
      <c r="B49" s="24">
        <v>73</v>
      </c>
      <c r="F49" s="28">
        <v>0.93</v>
      </c>
      <c r="G49" s="7">
        <v>1.1000000000000001</v>
      </c>
      <c r="H49" s="43">
        <f t="shared" si="24"/>
        <v>0.17000000000000004</v>
      </c>
      <c r="I49" s="9" t="s">
        <v>137</v>
      </c>
      <c r="J49" s="9">
        <v>1</v>
      </c>
      <c r="K49" s="9">
        <v>99</v>
      </c>
      <c r="L49" s="9">
        <v>109</v>
      </c>
      <c r="M49" s="28">
        <f t="shared" si="25"/>
        <v>1.101010101010101</v>
      </c>
      <c r="N49" s="9">
        <f t="shared" si="23"/>
        <v>10</v>
      </c>
      <c r="R49" s="14">
        <v>66</v>
      </c>
      <c r="S49" s="14">
        <v>84</v>
      </c>
      <c r="V49" s="9" t="s">
        <v>55</v>
      </c>
      <c r="X49" s="14">
        <v>167</v>
      </c>
    </row>
    <row r="50" spans="2:24" x14ac:dyDescent="0.25">
      <c r="B50" s="9">
        <v>69</v>
      </c>
      <c r="F50" s="28">
        <v>0.97</v>
      </c>
      <c r="G50" s="7">
        <v>1.34</v>
      </c>
      <c r="H50" s="43">
        <f t="shared" si="24"/>
        <v>0.37000000000000011</v>
      </c>
      <c r="I50" s="9" t="s">
        <v>198</v>
      </c>
      <c r="J50" s="9">
        <v>1</v>
      </c>
      <c r="K50" s="9">
        <v>60</v>
      </c>
      <c r="L50" s="9">
        <v>124</v>
      </c>
      <c r="M50" s="28">
        <f t="shared" si="25"/>
        <v>2.0666666666666669</v>
      </c>
      <c r="N50" s="9">
        <f t="shared" si="23"/>
        <v>64</v>
      </c>
      <c r="R50" s="14">
        <v>39</v>
      </c>
      <c r="S50" s="14">
        <v>78</v>
      </c>
      <c r="V50" s="9" t="s">
        <v>112</v>
      </c>
      <c r="X50" s="14">
        <v>250</v>
      </c>
    </row>
    <row r="51" spans="2:24" x14ac:dyDescent="0.25">
      <c r="B51" s="9">
        <v>81</v>
      </c>
      <c r="F51" s="9">
        <v>0.65</v>
      </c>
      <c r="G51" s="7">
        <v>1.24</v>
      </c>
      <c r="H51" s="43">
        <f t="shared" si="24"/>
        <v>0.59</v>
      </c>
      <c r="I51" s="9" t="s">
        <v>50</v>
      </c>
      <c r="J51" s="9">
        <v>1</v>
      </c>
      <c r="K51" s="9">
        <v>86</v>
      </c>
      <c r="L51" s="9">
        <v>186</v>
      </c>
      <c r="M51" s="28">
        <f t="shared" si="25"/>
        <v>2.1627906976744184</v>
      </c>
      <c r="N51" s="9">
        <f t="shared" si="23"/>
        <v>100</v>
      </c>
      <c r="R51" s="14">
        <v>62</v>
      </c>
      <c r="S51" s="14">
        <v>62</v>
      </c>
      <c r="V51" s="9" t="s">
        <v>120</v>
      </c>
      <c r="X51" s="14">
        <v>163</v>
      </c>
    </row>
    <row r="52" spans="2:24" x14ac:dyDescent="0.25">
      <c r="B52" s="24">
        <v>81</v>
      </c>
      <c r="F52" s="34">
        <v>1.1399999999999999</v>
      </c>
      <c r="G52" s="7">
        <v>1.47</v>
      </c>
      <c r="H52" s="43">
        <f t="shared" si="24"/>
        <v>0.33000000000000007</v>
      </c>
      <c r="I52" s="21">
        <v>2.0099999999999998</v>
      </c>
      <c r="J52" s="21">
        <v>1</v>
      </c>
      <c r="K52" s="21">
        <v>80</v>
      </c>
      <c r="L52" s="21">
        <v>136</v>
      </c>
      <c r="M52" s="28">
        <f t="shared" si="25"/>
        <v>1.7</v>
      </c>
      <c r="N52" s="9">
        <f t="shared" si="23"/>
        <v>56</v>
      </c>
      <c r="R52" s="14">
        <v>60</v>
      </c>
      <c r="S52" s="14">
        <v>51</v>
      </c>
      <c r="V52" s="9" t="s">
        <v>84</v>
      </c>
      <c r="X52" s="14">
        <v>178</v>
      </c>
    </row>
    <row r="53" spans="2:24" x14ac:dyDescent="0.25">
      <c r="B53" s="9">
        <v>75</v>
      </c>
      <c r="F53" s="28">
        <v>2.1</v>
      </c>
      <c r="G53" s="7">
        <v>2.29</v>
      </c>
      <c r="H53" s="43">
        <f t="shared" si="24"/>
        <v>0.18999999999999995</v>
      </c>
      <c r="I53" s="9" t="s">
        <v>203</v>
      </c>
      <c r="J53" s="9">
        <v>1</v>
      </c>
      <c r="K53" s="9">
        <v>487</v>
      </c>
      <c r="L53" s="9">
        <v>369</v>
      </c>
      <c r="M53" s="28">
        <f t="shared" si="25"/>
        <v>0.757700205338809</v>
      </c>
      <c r="N53" s="9">
        <f t="shared" si="23"/>
        <v>-118</v>
      </c>
      <c r="R53" s="14">
        <v>46</v>
      </c>
      <c r="S53" s="14">
        <v>67</v>
      </c>
      <c r="V53" s="9" t="s">
        <v>130</v>
      </c>
      <c r="X53" s="14"/>
    </row>
    <row r="54" spans="2:24" x14ac:dyDescent="0.25">
      <c r="B54" s="9">
        <v>79</v>
      </c>
      <c r="F54" s="9">
        <v>0.88</v>
      </c>
      <c r="G54" s="7">
        <v>1.47</v>
      </c>
      <c r="H54" s="43">
        <f t="shared" si="24"/>
        <v>0.59</v>
      </c>
      <c r="I54" s="9">
        <v>1.47</v>
      </c>
      <c r="J54" s="9">
        <v>1</v>
      </c>
      <c r="K54" s="9">
        <v>77</v>
      </c>
      <c r="L54" s="9">
        <v>97</v>
      </c>
      <c r="M54" s="28">
        <f t="shared" si="25"/>
        <v>1.2597402597402598</v>
      </c>
      <c r="N54" s="9">
        <f t="shared" si="23"/>
        <v>20</v>
      </c>
      <c r="R54" s="14">
        <v>44</v>
      </c>
      <c r="S54" s="14">
        <v>31</v>
      </c>
      <c r="V54" s="9" t="s">
        <v>141</v>
      </c>
      <c r="X54" s="14">
        <v>193</v>
      </c>
    </row>
    <row r="55" spans="2:24" x14ac:dyDescent="0.25">
      <c r="B55" s="19">
        <v>78</v>
      </c>
      <c r="F55" s="9">
        <v>0.9</v>
      </c>
      <c r="G55" s="7">
        <v>1.6</v>
      </c>
      <c r="H55" s="43">
        <f t="shared" si="24"/>
        <v>0.70000000000000007</v>
      </c>
      <c r="I55" s="9" t="s">
        <v>200</v>
      </c>
      <c r="J55" s="9">
        <v>1</v>
      </c>
      <c r="K55" s="9">
        <v>216</v>
      </c>
      <c r="L55" s="9">
        <v>288</v>
      </c>
      <c r="M55" s="28">
        <f t="shared" si="25"/>
        <v>1.3333333333333333</v>
      </c>
      <c r="N55" s="9">
        <f t="shared" si="23"/>
        <v>72</v>
      </c>
      <c r="R55" s="14">
        <v>52</v>
      </c>
      <c r="S55" s="14">
        <v>44</v>
      </c>
      <c r="V55" s="23">
        <v>3.19</v>
      </c>
      <c r="X55" s="14">
        <v>131</v>
      </c>
    </row>
    <row r="56" spans="2:24" x14ac:dyDescent="0.25">
      <c r="B56" s="24">
        <v>76</v>
      </c>
      <c r="F56" s="28">
        <v>0.63</v>
      </c>
      <c r="G56" s="7">
        <v>0.81</v>
      </c>
      <c r="H56" s="43">
        <f t="shared" si="24"/>
        <v>0.18000000000000005</v>
      </c>
      <c r="I56" s="9" t="s">
        <v>61</v>
      </c>
      <c r="J56" s="9">
        <v>2</v>
      </c>
      <c r="K56" s="9">
        <v>109</v>
      </c>
      <c r="L56" s="9">
        <v>149</v>
      </c>
      <c r="M56" s="28">
        <f t="shared" si="25"/>
        <v>1.3669724770642202</v>
      </c>
      <c r="N56" s="9">
        <f t="shared" si="23"/>
        <v>40</v>
      </c>
      <c r="R56" s="14">
        <v>63</v>
      </c>
      <c r="S56" s="14">
        <v>53</v>
      </c>
      <c r="V56" s="9" t="s">
        <v>74</v>
      </c>
    </row>
    <row r="57" spans="2:24" x14ac:dyDescent="0.25">
      <c r="B57" s="52">
        <f>AVERAGE(B33:B56)</f>
        <v>74.166666666666671</v>
      </c>
      <c r="F57" s="28">
        <v>1.63</v>
      </c>
      <c r="G57" s="7">
        <v>1.47</v>
      </c>
      <c r="H57" s="43">
        <f t="shared" si="24"/>
        <v>-0.15999999999999992</v>
      </c>
      <c r="I57" s="9" t="s">
        <v>119</v>
      </c>
      <c r="J57" s="9">
        <v>2</v>
      </c>
      <c r="K57" s="9">
        <v>204</v>
      </c>
      <c r="L57" s="9">
        <v>419</v>
      </c>
      <c r="M57" s="28">
        <f t="shared" si="25"/>
        <v>2.0539215686274508</v>
      </c>
      <c r="N57" s="9">
        <f t="shared" si="23"/>
        <v>215</v>
      </c>
      <c r="R57">
        <f>AVERAGE(R33:R56)</f>
        <v>57.083333333333336</v>
      </c>
      <c r="S57">
        <f>AVERAGE(S33:S56)</f>
        <v>64.083333333333329</v>
      </c>
      <c r="V57">
        <f>AVERAGE(V33:V56)</f>
        <v>4.9542361111111104</v>
      </c>
      <c r="X57">
        <f>AVERAGE(X33:X56)</f>
        <v>148</v>
      </c>
    </row>
    <row r="58" spans="2:24" x14ac:dyDescent="0.25">
      <c r="B58">
        <f>STDEV(B33:B56)</f>
        <v>6.3291366721293629</v>
      </c>
      <c r="F58" s="28">
        <v>1.5</v>
      </c>
      <c r="G58" s="7">
        <v>1.99</v>
      </c>
      <c r="H58" s="43">
        <f t="shared" si="24"/>
        <v>0.49</v>
      </c>
      <c r="I58" s="9" t="s">
        <v>86</v>
      </c>
      <c r="J58" s="9">
        <v>2</v>
      </c>
      <c r="K58" s="9">
        <v>49</v>
      </c>
      <c r="L58" s="9">
        <v>159</v>
      </c>
      <c r="M58" s="28">
        <f t="shared" si="25"/>
        <v>3.2448979591836733</v>
      </c>
      <c r="N58" s="9">
        <f t="shared" si="23"/>
        <v>110</v>
      </c>
      <c r="R58">
        <f>STDEVA(R33:R56)</f>
        <v>14.141879423301141</v>
      </c>
      <c r="S58">
        <f>STDEVA(S33:S56)</f>
        <v>27.817599475506686</v>
      </c>
      <c r="V58">
        <f>STDEVA(V33:V56)</f>
        <v>3.0141617755814587</v>
      </c>
      <c r="X58">
        <f>STDEVA(X33:X56)</f>
        <v>44.775985627218624</v>
      </c>
    </row>
    <row r="59" spans="2:24" x14ac:dyDescent="0.25">
      <c r="F59" s="28">
        <v>1.02</v>
      </c>
      <c r="G59" s="7">
        <v>2.12</v>
      </c>
      <c r="H59" s="43">
        <f t="shared" si="24"/>
        <v>1.1000000000000001</v>
      </c>
      <c r="I59" s="9" t="s">
        <v>134</v>
      </c>
      <c r="J59" s="9">
        <v>2</v>
      </c>
      <c r="K59" s="9">
        <v>161</v>
      </c>
      <c r="L59" s="9">
        <v>489</v>
      </c>
      <c r="M59" s="28">
        <f t="shared" si="25"/>
        <v>3.0372670807453415</v>
      </c>
      <c r="N59" s="9">
        <f t="shared" si="23"/>
        <v>328</v>
      </c>
    </row>
    <row r="60" spans="2:24" x14ac:dyDescent="0.25">
      <c r="F60" s="28">
        <v>0.86</v>
      </c>
      <c r="G60" s="7">
        <v>1.67</v>
      </c>
      <c r="H60" s="43">
        <f t="shared" si="24"/>
        <v>0.80999999999999994</v>
      </c>
      <c r="I60" s="9" t="s">
        <v>143</v>
      </c>
      <c r="J60" s="9">
        <v>2</v>
      </c>
      <c r="K60" s="9">
        <v>109</v>
      </c>
      <c r="L60" s="9">
        <v>426</v>
      </c>
      <c r="M60" s="28">
        <f t="shared" si="25"/>
        <v>3.9082568807339451</v>
      </c>
      <c r="N60" s="9">
        <f t="shared" si="23"/>
        <v>317</v>
      </c>
    </row>
    <row r="61" spans="2:24" x14ac:dyDescent="0.25">
      <c r="F61" s="21">
        <v>1.22</v>
      </c>
      <c r="G61" s="7">
        <v>1.75</v>
      </c>
      <c r="H61" s="43">
        <f t="shared" si="24"/>
        <v>0.53</v>
      </c>
      <c r="I61" s="21">
        <v>3.07</v>
      </c>
      <c r="J61" s="21">
        <v>2</v>
      </c>
      <c r="K61" s="21">
        <v>169</v>
      </c>
      <c r="L61" s="21">
        <v>608</v>
      </c>
      <c r="M61" s="28">
        <f t="shared" si="25"/>
        <v>3.5976331360946747</v>
      </c>
      <c r="N61" s="9">
        <f t="shared" si="23"/>
        <v>439</v>
      </c>
    </row>
    <row r="62" spans="2:24" x14ac:dyDescent="0.25">
      <c r="F62" s="9">
        <v>1.06</v>
      </c>
      <c r="G62" s="7">
        <v>1.31</v>
      </c>
      <c r="H62" s="43">
        <f t="shared" si="24"/>
        <v>0.25</v>
      </c>
      <c r="I62" s="9" t="s">
        <v>108</v>
      </c>
      <c r="J62" s="9">
        <v>2</v>
      </c>
      <c r="K62" s="9">
        <v>169</v>
      </c>
      <c r="L62" s="9">
        <v>329</v>
      </c>
      <c r="M62" s="28">
        <f t="shared" si="25"/>
        <v>1.9467455621301775</v>
      </c>
      <c r="N62" s="9">
        <f t="shared" si="23"/>
        <v>160</v>
      </c>
    </row>
    <row r="63" spans="2:24" x14ac:dyDescent="0.25">
      <c r="F63" s="34">
        <v>0.82</v>
      </c>
      <c r="G63" s="22">
        <v>1.54</v>
      </c>
      <c r="H63" s="43">
        <f t="shared" si="24"/>
        <v>0.72000000000000008</v>
      </c>
      <c r="I63" s="21">
        <v>2.4</v>
      </c>
      <c r="J63" s="21">
        <v>3</v>
      </c>
      <c r="K63" s="21">
        <v>71</v>
      </c>
      <c r="L63" s="21">
        <v>220</v>
      </c>
      <c r="M63" s="28">
        <f t="shared" si="25"/>
        <v>3.0985915492957745</v>
      </c>
      <c r="N63" s="9">
        <v>149</v>
      </c>
    </row>
    <row r="64" spans="2:24" x14ac:dyDescent="0.25">
      <c r="F64" s="21">
        <v>0.9</v>
      </c>
      <c r="G64" s="7">
        <v>1.46</v>
      </c>
      <c r="H64" s="43">
        <f t="shared" si="24"/>
        <v>0.55999999999999994</v>
      </c>
      <c r="I64" s="21">
        <v>3.8</v>
      </c>
      <c r="J64" s="21">
        <v>3</v>
      </c>
      <c r="K64" s="21">
        <v>85</v>
      </c>
      <c r="L64" s="21">
        <v>226</v>
      </c>
      <c r="M64" s="28">
        <f t="shared" si="25"/>
        <v>2.6588235294117646</v>
      </c>
      <c r="N64" s="9">
        <v>141</v>
      </c>
    </row>
    <row r="65" spans="6:14" x14ac:dyDescent="0.25">
      <c r="F65" s="28">
        <v>1.17</v>
      </c>
      <c r="G65" s="7">
        <v>1.64</v>
      </c>
      <c r="H65" s="43">
        <f t="shared" si="24"/>
        <v>0.47</v>
      </c>
      <c r="I65" s="9" t="s">
        <v>133</v>
      </c>
      <c r="J65" s="9">
        <v>3</v>
      </c>
      <c r="K65" s="9">
        <v>224</v>
      </c>
      <c r="L65" s="9">
        <v>215</v>
      </c>
      <c r="M65" s="28">
        <f t="shared" si="25"/>
        <v>0.9598214285714286</v>
      </c>
      <c r="N65" s="9">
        <v>-9</v>
      </c>
    </row>
    <row r="66" spans="6:14" x14ac:dyDescent="0.25">
      <c r="F66" s="28">
        <v>0.93</v>
      </c>
      <c r="G66" s="7">
        <v>1.98</v>
      </c>
      <c r="H66" s="43">
        <f t="shared" si="24"/>
        <v>1.0499999999999998</v>
      </c>
      <c r="I66" s="21">
        <v>3.39</v>
      </c>
      <c r="J66" s="9">
        <v>3</v>
      </c>
      <c r="K66" s="21">
        <v>25</v>
      </c>
      <c r="L66" s="21">
        <v>154</v>
      </c>
      <c r="M66" s="28">
        <f t="shared" si="25"/>
        <v>6.16</v>
      </c>
      <c r="N66" s="9">
        <v>129</v>
      </c>
    </row>
    <row r="67" spans="6:14" x14ac:dyDescent="0.25">
      <c r="F67" s="34">
        <v>1.67</v>
      </c>
      <c r="G67" s="7">
        <v>2.56</v>
      </c>
      <c r="H67" s="43">
        <f t="shared" si="24"/>
        <v>0.89000000000000012</v>
      </c>
      <c r="I67" s="21">
        <v>4.2</v>
      </c>
      <c r="J67" s="21">
        <v>3</v>
      </c>
      <c r="K67" s="21">
        <v>139</v>
      </c>
      <c r="L67" s="21">
        <v>233</v>
      </c>
      <c r="M67" s="28">
        <f t="shared" si="25"/>
        <v>1.6762589928057554</v>
      </c>
      <c r="N67" s="9">
        <v>94</v>
      </c>
    </row>
    <row r="68" spans="6:14" x14ac:dyDescent="0.25">
      <c r="F68" s="36">
        <f>AVERAGE(F44:F67)</f>
        <v>1.0674999999999999</v>
      </c>
      <c r="G68" s="36">
        <f t="shared" ref="G68:L68" si="26">AVERAGE(G44:G67)</f>
        <v>1.5287499999999996</v>
      </c>
      <c r="H68" s="36">
        <f t="shared" ref="H68" si="27">AVERAGE(H44:H67)</f>
        <v>0.46124999999999999</v>
      </c>
      <c r="I68" s="36">
        <f t="shared" si="26"/>
        <v>2.3781818181818184</v>
      </c>
      <c r="J68" s="36"/>
      <c r="K68" s="36">
        <f t="shared" si="26"/>
        <v>125.875</v>
      </c>
      <c r="L68" s="36">
        <f t="shared" si="26"/>
        <v>241.58333333333334</v>
      </c>
      <c r="M68" s="36"/>
      <c r="N68" s="36">
        <f t="shared" ref="N68" si="28">AVERAGE(N44:N67)</f>
        <v>115.70833333333333</v>
      </c>
    </row>
    <row r="69" spans="6:14" x14ac:dyDescent="0.25">
      <c r="F69" s="36">
        <f>STDEVA(F44:F67)</f>
        <v>0.35638584366556603</v>
      </c>
      <c r="G69" s="36">
        <f t="shared" ref="G69:L69" si="29">STDEVA(G44:G67)</f>
        <v>0.42557697408291123</v>
      </c>
      <c r="H69" s="36">
        <f t="shared" ref="H69" si="30">STDEVA(H44:H67)</f>
        <v>0.31069784706996773</v>
      </c>
      <c r="I69" s="36">
        <f t="shared" si="29"/>
        <v>1.4014309457308891</v>
      </c>
      <c r="J69" s="36"/>
      <c r="K69" s="36">
        <f t="shared" si="29"/>
        <v>94.083825944462021</v>
      </c>
      <c r="L69" s="36">
        <f t="shared" si="29"/>
        <v>132.96646084688021</v>
      </c>
      <c r="M69" s="36"/>
      <c r="N69" s="36">
        <f t="shared" ref="N69" si="31">STDEVA(N44:N67)</f>
        <v>116.87208881904839</v>
      </c>
    </row>
  </sheetData>
  <conditionalFormatting sqref="J1:J13">
    <cfRule type="cellIs" dxfId="17" priority="16" operator="equal">
      <formula>3</formula>
    </cfRule>
    <cfRule type="cellIs" dxfId="16" priority="17" operator="equal">
      <formula>2</formula>
    </cfRule>
    <cfRule type="cellIs" dxfId="15" priority="18" operator="equal">
      <formula>1</formula>
    </cfRule>
  </conditionalFormatting>
  <conditionalFormatting sqref="J19:J26">
    <cfRule type="cellIs" dxfId="14" priority="13" operator="equal">
      <formula>3</formula>
    </cfRule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J32:J37">
    <cfRule type="cellIs" dxfId="11" priority="10" operator="equal">
      <formula>3</formula>
    </cfRule>
    <cfRule type="cellIs" dxfId="10" priority="11" operator="equal">
      <formula>2</formula>
    </cfRule>
    <cfRule type="cellIs" dxfId="9" priority="12" operator="equal">
      <formula>1</formula>
    </cfRule>
  </conditionalFormatting>
  <conditionalFormatting sqref="J44:J55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conditionalFormatting sqref="J56:J6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J63:J6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0" sqref="D20"/>
    </sheetView>
  </sheetViews>
  <sheetFormatPr defaultRowHeight="15" x14ac:dyDescent="0.25"/>
  <cols>
    <col min="1" max="1" width="35.7109375" customWidth="1"/>
    <col min="2" max="2" width="10" bestFit="1" customWidth="1"/>
    <col min="3" max="3" width="9.7109375" customWidth="1"/>
    <col min="4" max="4" width="10" bestFit="1" customWidth="1"/>
  </cols>
  <sheetData>
    <row r="1" spans="1:6" ht="30" customHeight="1" x14ac:dyDescent="0.25">
      <c r="A1" s="11" t="s">
        <v>382</v>
      </c>
      <c r="B1" s="41" t="s">
        <v>384</v>
      </c>
      <c r="C1" s="41" t="s">
        <v>385</v>
      </c>
      <c r="D1" s="41" t="s">
        <v>386</v>
      </c>
      <c r="E1" s="11" t="s">
        <v>383</v>
      </c>
    </row>
    <row r="2" spans="1:6" ht="21" customHeight="1" x14ac:dyDescent="0.25">
      <c r="A2" s="40" t="s">
        <v>397</v>
      </c>
      <c r="B2" s="39"/>
      <c r="C2" s="39"/>
      <c r="D2" s="39"/>
    </row>
    <row r="3" spans="1:6" x14ac:dyDescent="0.25">
      <c r="A3" t="s">
        <v>387</v>
      </c>
      <c r="C3" s="13" t="s">
        <v>388</v>
      </c>
      <c r="D3" s="13" t="s">
        <v>389</v>
      </c>
      <c r="F3" t="s">
        <v>438</v>
      </c>
    </row>
    <row r="4" spans="1:6" x14ac:dyDescent="0.25">
      <c r="A4" t="s">
        <v>387</v>
      </c>
      <c r="B4" s="13" t="s">
        <v>439</v>
      </c>
      <c r="C4" s="13" t="s">
        <v>440</v>
      </c>
      <c r="D4" s="13" t="s">
        <v>441</v>
      </c>
      <c r="F4" s="13" t="s">
        <v>442</v>
      </c>
    </row>
    <row r="5" spans="1:6" x14ac:dyDescent="0.25">
      <c r="A5" t="s">
        <v>390</v>
      </c>
      <c r="B5" t="s">
        <v>391</v>
      </c>
      <c r="C5" t="s">
        <v>392</v>
      </c>
      <c r="D5" t="s">
        <v>393</v>
      </c>
    </row>
    <row r="6" spans="1:6" x14ac:dyDescent="0.25">
      <c r="A6" t="s">
        <v>394</v>
      </c>
      <c r="B6" t="s">
        <v>419</v>
      </c>
      <c r="C6" t="s">
        <v>404</v>
      </c>
      <c r="D6" t="s">
        <v>405</v>
      </c>
    </row>
    <row r="7" spans="1:6" x14ac:dyDescent="0.25">
      <c r="A7" t="s">
        <v>400</v>
      </c>
      <c r="B7" t="s">
        <v>420</v>
      </c>
      <c r="C7" t="s">
        <v>402</v>
      </c>
      <c r="D7" t="s">
        <v>403</v>
      </c>
    </row>
    <row r="8" spans="1:6" x14ac:dyDescent="0.25">
      <c r="A8" t="s">
        <v>395</v>
      </c>
      <c r="B8" t="s">
        <v>426</v>
      </c>
      <c r="C8" t="s">
        <v>406</v>
      </c>
      <c r="D8" t="s">
        <v>407</v>
      </c>
    </row>
    <row r="9" spans="1:6" x14ac:dyDescent="0.25">
      <c r="A9" t="s">
        <v>396</v>
      </c>
      <c r="B9" t="s">
        <v>424</v>
      </c>
      <c r="C9" t="s">
        <v>408</v>
      </c>
      <c r="D9" t="s">
        <v>409</v>
      </c>
    </row>
    <row r="10" spans="1:6" x14ac:dyDescent="0.25">
      <c r="A10" t="s">
        <v>433</v>
      </c>
      <c r="B10" t="s">
        <v>430</v>
      </c>
      <c r="C10" t="s">
        <v>431</v>
      </c>
      <c r="D10" t="s">
        <v>432</v>
      </c>
    </row>
    <row r="11" spans="1:6" x14ac:dyDescent="0.25">
      <c r="A11" t="s">
        <v>437</v>
      </c>
      <c r="B11" t="s">
        <v>434</v>
      </c>
      <c r="C11" t="s">
        <v>435</v>
      </c>
      <c r="D11" t="s">
        <v>436</v>
      </c>
    </row>
    <row r="12" spans="1:6" x14ac:dyDescent="0.25">
      <c r="A12" t="s">
        <v>399</v>
      </c>
      <c r="B12" t="s">
        <v>423</v>
      </c>
      <c r="C12" s="13" t="s">
        <v>410</v>
      </c>
      <c r="D12" s="13" t="s">
        <v>411</v>
      </c>
      <c r="F12" t="s">
        <v>418</v>
      </c>
    </row>
    <row r="13" spans="1:6" ht="26.25" customHeight="1" x14ac:dyDescent="0.25">
      <c r="A13" s="40" t="s">
        <v>398</v>
      </c>
    </row>
    <row r="14" spans="1:6" x14ac:dyDescent="0.25">
      <c r="A14" t="s">
        <v>412</v>
      </c>
      <c r="B14" t="s">
        <v>421</v>
      </c>
      <c r="C14" s="13" t="s">
        <v>413</v>
      </c>
      <c r="D14" s="13" t="s">
        <v>414</v>
      </c>
      <c r="F14" t="s">
        <v>417</v>
      </c>
    </row>
    <row r="15" spans="1:6" x14ac:dyDescent="0.25">
      <c r="A15" t="s">
        <v>447</v>
      </c>
      <c r="C15" s="13"/>
      <c r="D15" s="13"/>
    </row>
    <row r="16" spans="1:6" x14ac:dyDescent="0.25">
      <c r="A16" t="s">
        <v>401</v>
      </c>
      <c r="B16" t="s">
        <v>425</v>
      </c>
      <c r="C16" t="s">
        <v>415</v>
      </c>
      <c r="D16" t="s">
        <v>416</v>
      </c>
    </row>
    <row r="17" spans="1:1" x14ac:dyDescent="0.25">
      <c r="A17" t="s">
        <v>429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dati completi</vt:lpstr>
      <vt:lpstr>analisi incrementi NGAL</vt:lpstr>
      <vt:lpstr>Sandri</vt:lpstr>
      <vt:lpstr>AKI0</vt:lpstr>
      <vt:lpstr>AKI+</vt:lpstr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Tipo</dc:creator>
  <cp:lastModifiedBy>Sandri Maria Teresa</cp:lastModifiedBy>
  <dcterms:created xsi:type="dcterms:W3CDTF">2014-07-02T11:15:19Z</dcterms:created>
  <dcterms:modified xsi:type="dcterms:W3CDTF">2017-07-18T09:31:54Z</dcterms:modified>
</cp:coreProperties>
</file>