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Paper ATG Bergamot Flavonoids JNB2017\Nuove figure per BPF paper\Supplement figures\Supplementary data sets\"/>
    </mc:Choice>
  </mc:AlternateContent>
  <xr:revisionPtr revIDLastSave="0" documentId="10_ncr:8100000_{32970DAC-65A7-4282-BDFF-E0CBF104EB3F}" xr6:coauthVersionLast="32" xr6:coauthVersionMax="32" xr10:uidLastSave="{00000000-0000-0000-0000-000000000000}"/>
  <bookViews>
    <workbookView xWindow="0" yWindow="0" windowWidth="19845" windowHeight="6885" tabRatio="905" activeTab="2" xr2:uid="{00000000-000D-0000-FFFF-FFFF00000000}"/>
  </bookViews>
  <sheets>
    <sheet name="Exp.1 E0502 Poli30 only Fig.4D " sheetId="14" r:id="rId1"/>
    <sheet name="Exp.2 E0102 Poli30 only fin" sheetId="6" r:id="rId2"/>
    <sheet name="Exp.3 2109 Poli30 only fin" sheetId="12" r:id="rId3"/>
  </sheets>
  <calcPr calcId="162913"/>
  <fileRecoveryPr autoRecover="0"/>
</workbook>
</file>

<file path=xl/calcChain.xml><?xml version="1.0" encoding="utf-8"?>
<calcChain xmlns="http://schemas.openxmlformats.org/spreadsheetml/2006/main">
  <c r="D48" i="6" l="1"/>
  <c r="D49" i="6"/>
  <c r="D50" i="6"/>
  <c r="D51" i="6"/>
  <c r="D52" i="6"/>
  <c r="D53" i="6"/>
  <c r="D54" i="6"/>
  <c r="D55" i="6"/>
  <c r="H64" i="12" l="1"/>
  <c r="H63" i="12"/>
  <c r="H62" i="12"/>
  <c r="H61" i="12"/>
  <c r="H60" i="12"/>
  <c r="H59" i="12"/>
  <c r="H58" i="12"/>
  <c r="H57" i="12"/>
  <c r="F16" i="12"/>
  <c r="F17" i="12"/>
  <c r="F18" i="12"/>
  <c r="F19" i="12"/>
  <c r="F20" i="12"/>
  <c r="F21" i="12"/>
  <c r="F22" i="12"/>
  <c r="F23" i="12"/>
  <c r="F24" i="12"/>
  <c r="F30" i="12"/>
  <c r="F31" i="12"/>
  <c r="F32" i="12"/>
  <c r="F33" i="12"/>
  <c r="F34" i="12"/>
  <c r="F35" i="12"/>
  <c r="F36" i="12"/>
  <c r="F37" i="12"/>
  <c r="F38" i="12"/>
  <c r="F43" i="12"/>
  <c r="F44" i="12"/>
  <c r="F45" i="12"/>
  <c r="F46" i="12"/>
  <c r="F47" i="12"/>
  <c r="F48" i="12"/>
  <c r="F49" i="12"/>
  <c r="F50" i="12"/>
  <c r="G34" i="12" l="1"/>
  <c r="E61" i="12" s="1"/>
  <c r="G44" i="12"/>
  <c r="F58" i="12" s="1"/>
  <c r="G46" i="12"/>
  <c r="F60" i="12" s="1"/>
  <c r="G38" i="12"/>
  <c r="F27" i="12"/>
  <c r="G31" i="12" l="1"/>
  <c r="E58" i="12" s="1"/>
  <c r="G35" i="12"/>
  <c r="E62" i="12" s="1"/>
  <c r="G43" i="12"/>
  <c r="F57" i="12" s="1"/>
  <c r="G47" i="12"/>
  <c r="F61" i="12" s="1"/>
  <c r="G17" i="12"/>
  <c r="D58" i="12" s="1"/>
  <c r="G19" i="12"/>
  <c r="D60" i="12" s="1"/>
  <c r="G21" i="12"/>
  <c r="D62" i="12" s="1"/>
  <c r="G23" i="12"/>
  <c r="D64" i="12" s="1"/>
  <c r="G64" i="12" s="1"/>
  <c r="G16" i="12"/>
  <c r="D57" i="12" s="1"/>
  <c r="G18" i="12"/>
  <c r="D59" i="12" s="1"/>
  <c r="G20" i="12"/>
  <c r="D61" i="12" s="1"/>
  <c r="G22" i="12"/>
  <c r="D63" i="12" s="1"/>
  <c r="G24" i="12"/>
  <c r="G33" i="12"/>
  <c r="E60" i="12" s="1"/>
  <c r="G37" i="12"/>
  <c r="E64" i="12" s="1"/>
  <c r="G45" i="12"/>
  <c r="F59" i="12" s="1"/>
  <c r="G49" i="12"/>
  <c r="G50" i="12"/>
  <c r="F64" i="12" s="1"/>
  <c r="G36" i="12"/>
  <c r="E63" i="12" s="1"/>
  <c r="G30" i="12"/>
  <c r="E57" i="12" s="1"/>
  <c r="G32" i="12"/>
  <c r="E59" i="12" s="1"/>
  <c r="G48" i="12"/>
  <c r="F62" i="12" s="1"/>
  <c r="G63" i="12" l="1"/>
  <c r="I62" i="12"/>
  <c r="G62" i="12"/>
  <c r="G59" i="12"/>
  <c r="G60" i="12"/>
  <c r="G61" i="12"/>
  <c r="I61" i="12"/>
  <c r="I58" i="12"/>
  <c r="I63" i="12"/>
  <c r="I59" i="12"/>
  <c r="G57" i="12"/>
  <c r="I60" i="12"/>
  <c r="I64" i="12"/>
  <c r="G58" i="12"/>
  <c r="O47" i="14" l="1"/>
  <c r="E47" i="14"/>
  <c r="O46" i="14"/>
  <c r="E46" i="14"/>
  <c r="O45" i="14"/>
  <c r="E45" i="14"/>
  <c r="O44" i="14"/>
  <c r="E44" i="14"/>
  <c r="O43" i="14"/>
  <c r="E43" i="14"/>
  <c r="O42" i="14"/>
  <c r="E42" i="14"/>
  <c r="O41" i="14"/>
  <c r="E41" i="14"/>
  <c r="O40" i="14"/>
  <c r="E40" i="14"/>
  <c r="O36" i="14"/>
  <c r="E36" i="14"/>
  <c r="O35" i="14"/>
  <c r="E35" i="14"/>
  <c r="O34" i="14"/>
  <c r="E34" i="14"/>
  <c r="O33" i="14"/>
  <c r="E33" i="14"/>
  <c r="O32" i="14"/>
  <c r="E32" i="14"/>
  <c r="O31" i="14"/>
  <c r="E31" i="14"/>
  <c r="O30" i="14"/>
  <c r="E30" i="14"/>
  <c r="O29" i="14"/>
  <c r="E29" i="14"/>
  <c r="O25" i="14"/>
  <c r="E25" i="14"/>
  <c r="O24" i="14"/>
  <c r="E24" i="14"/>
  <c r="O23" i="14"/>
  <c r="E23" i="14"/>
  <c r="O22" i="14"/>
  <c r="E22" i="14"/>
  <c r="O21" i="14"/>
  <c r="E21" i="14"/>
  <c r="O20" i="14"/>
  <c r="E20" i="14"/>
  <c r="O19" i="14"/>
  <c r="E19" i="14"/>
  <c r="O18" i="14"/>
  <c r="O48" i="14" s="1"/>
  <c r="P43" i="14" s="1"/>
  <c r="O55" i="14" s="1"/>
  <c r="E18" i="14"/>
  <c r="E43" i="6"/>
  <c r="E42" i="6"/>
  <c r="E41" i="6"/>
  <c r="E40" i="6"/>
  <c r="E39" i="6"/>
  <c r="E38" i="6"/>
  <c r="E37" i="6"/>
  <c r="E36" i="6"/>
  <c r="E32" i="6"/>
  <c r="E31" i="6"/>
  <c r="E30" i="6"/>
  <c r="E29" i="6"/>
  <c r="E28" i="6"/>
  <c r="E27" i="6"/>
  <c r="E26" i="6"/>
  <c r="E25" i="6"/>
  <c r="E21" i="6"/>
  <c r="E20" i="6"/>
  <c r="E19" i="6"/>
  <c r="E18" i="6"/>
  <c r="E17" i="6"/>
  <c r="E16" i="6"/>
  <c r="E15" i="6"/>
  <c r="E14" i="6"/>
  <c r="E44" i="6" s="1"/>
  <c r="F28" i="6" s="1"/>
  <c r="P44" i="14" l="1"/>
  <c r="O56" i="14" s="1"/>
  <c r="P19" i="14"/>
  <c r="M53" i="14" s="1"/>
  <c r="P23" i="14"/>
  <c r="M57" i="14" s="1"/>
  <c r="Q57" i="14" s="1"/>
  <c r="P30" i="14"/>
  <c r="N53" i="14" s="1"/>
  <c r="P34" i="14"/>
  <c r="N57" i="14" s="1"/>
  <c r="P47" i="14"/>
  <c r="O59" i="14" s="1"/>
  <c r="P41" i="14"/>
  <c r="O53" i="14" s="1"/>
  <c r="P46" i="14"/>
  <c r="O58" i="14" s="1"/>
  <c r="P20" i="14"/>
  <c r="M54" i="14" s="1"/>
  <c r="P24" i="14"/>
  <c r="M58" i="14" s="1"/>
  <c r="P31" i="14"/>
  <c r="N54" i="14" s="1"/>
  <c r="P35" i="14"/>
  <c r="N58" i="14" s="1"/>
  <c r="T58" i="14" s="1"/>
  <c r="P45" i="14"/>
  <c r="O57" i="14" s="1"/>
  <c r="F17" i="6"/>
  <c r="C51" i="6" s="1"/>
  <c r="F31" i="6"/>
  <c r="F25" i="6"/>
  <c r="F39" i="6"/>
  <c r="E51" i="6" s="1"/>
  <c r="F30" i="6"/>
  <c r="F41" i="6"/>
  <c r="E53" i="6" s="1"/>
  <c r="F19" i="6"/>
  <c r="C53" i="6" s="1"/>
  <c r="E48" i="14"/>
  <c r="F40" i="14" s="1"/>
  <c r="E52" i="14" s="1"/>
  <c r="F26" i="6"/>
  <c r="F32" i="6"/>
  <c r="F14" i="6"/>
  <c r="C48" i="6" s="1"/>
  <c r="F20" i="6"/>
  <c r="C54" i="6" s="1"/>
  <c r="F36" i="6"/>
  <c r="E48" i="6" s="1"/>
  <c r="F42" i="6"/>
  <c r="E54" i="6" s="1"/>
  <c r="F15" i="6"/>
  <c r="C49" i="6" s="1"/>
  <c r="F21" i="6"/>
  <c r="C55" i="6" s="1"/>
  <c r="F37" i="6"/>
  <c r="E49" i="6" s="1"/>
  <c r="F43" i="6"/>
  <c r="E55" i="6" s="1"/>
  <c r="T57" i="14"/>
  <c r="P18" i="14"/>
  <c r="M52" i="14" s="1"/>
  <c r="P22" i="14"/>
  <c r="M56" i="14" s="1"/>
  <c r="P29" i="14"/>
  <c r="N52" i="14" s="1"/>
  <c r="P33" i="14"/>
  <c r="N56" i="14" s="1"/>
  <c r="P40" i="14"/>
  <c r="O52" i="14" s="1"/>
  <c r="F18" i="6"/>
  <c r="C52" i="6" s="1"/>
  <c r="F29" i="6"/>
  <c r="F40" i="6"/>
  <c r="E52" i="6" s="1"/>
  <c r="F16" i="6"/>
  <c r="C50" i="6" s="1"/>
  <c r="F27" i="6"/>
  <c r="F38" i="6"/>
  <c r="E50" i="6" s="1"/>
  <c r="P21" i="14"/>
  <c r="M55" i="14" s="1"/>
  <c r="P25" i="14"/>
  <c r="M59" i="14" s="1"/>
  <c r="P32" i="14"/>
  <c r="N55" i="14" s="1"/>
  <c r="P36" i="14"/>
  <c r="N59" i="14" s="1"/>
  <c r="P42" i="14"/>
  <c r="O54" i="14" s="1"/>
  <c r="P54" i="14" s="1"/>
  <c r="R56" i="14" l="1"/>
  <c r="R55" i="14"/>
  <c r="R58" i="14"/>
  <c r="R54" i="14"/>
  <c r="R57" i="14"/>
  <c r="R53" i="14"/>
  <c r="R59" i="14"/>
  <c r="H55" i="6"/>
  <c r="H51" i="6"/>
  <c r="H54" i="6"/>
  <c r="H50" i="6"/>
  <c r="H53" i="6"/>
  <c r="H49" i="6"/>
  <c r="H52" i="6"/>
  <c r="P57" i="14"/>
  <c r="Q58" i="14"/>
  <c r="T53" i="14"/>
  <c r="P53" i="14"/>
  <c r="P58" i="14"/>
  <c r="Q53" i="14"/>
  <c r="T54" i="14"/>
  <c r="F20" i="14"/>
  <c r="C54" i="14" s="1"/>
  <c r="F47" i="14"/>
  <c r="E59" i="14" s="1"/>
  <c r="F42" i="14"/>
  <c r="E54" i="14" s="1"/>
  <c r="F43" i="14"/>
  <c r="E55" i="14" s="1"/>
  <c r="F36" i="14"/>
  <c r="D59" i="14" s="1"/>
  <c r="F29" i="14"/>
  <c r="D52" i="14" s="1"/>
  <c r="F45" i="14"/>
  <c r="E57" i="14" s="1"/>
  <c r="F25" i="14"/>
  <c r="C59" i="14" s="1"/>
  <c r="F41" i="14"/>
  <c r="E53" i="14" s="1"/>
  <c r="F33" i="14"/>
  <c r="D56" i="14" s="1"/>
  <c r="F31" i="14"/>
  <c r="D54" i="14" s="1"/>
  <c r="F44" i="14"/>
  <c r="E56" i="14" s="1"/>
  <c r="F32" i="14"/>
  <c r="D55" i="14" s="1"/>
  <c r="F18" i="14"/>
  <c r="C52" i="14" s="1"/>
  <c r="F24" i="14"/>
  <c r="C58" i="14" s="1"/>
  <c r="G48" i="6"/>
  <c r="F48" i="6"/>
  <c r="J48" i="6"/>
  <c r="F50" i="6"/>
  <c r="J50" i="6"/>
  <c r="G50" i="6"/>
  <c r="G55" i="6"/>
  <c r="F55" i="6"/>
  <c r="J55" i="6"/>
  <c r="F21" i="14"/>
  <c r="C55" i="14" s="1"/>
  <c r="F22" i="14"/>
  <c r="C56" i="14" s="1"/>
  <c r="G51" i="6"/>
  <c r="F51" i="6"/>
  <c r="J51" i="6"/>
  <c r="P52" i="14"/>
  <c r="T52" i="14"/>
  <c r="Q52" i="14"/>
  <c r="J53" i="6"/>
  <c r="G53" i="6"/>
  <c r="F53" i="6"/>
  <c r="T59" i="14"/>
  <c r="Q59" i="14"/>
  <c r="P59" i="14"/>
  <c r="T55" i="14"/>
  <c r="P55" i="14"/>
  <c r="Q55" i="14"/>
  <c r="F52" i="6"/>
  <c r="J52" i="6"/>
  <c r="G52" i="6"/>
  <c r="Q56" i="14"/>
  <c r="P56" i="14"/>
  <c r="T56" i="14"/>
  <c r="Q54" i="14"/>
  <c r="J49" i="6"/>
  <c r="F49" i="6"/>
  <c r="G49" i="6"/>
  <c r="F54" i="6"/>
  <c r="G54" i="6"/>
  <c r="J54" i="6"/>
  <c r="F34" i="14"/>
  <c r="D57" i="14" s="1"/>
  <c r="F23" i="14"/>
  <c r="C57" i="14" s="1"/>
  <c r="F46" i="14"/>
  <c r="E58" i="14" s="1"/>
  <c r="F30" i="14"/>
  <c r="D53" i="14" s="1"/>
  <c r="F19" i="14"/>
  <c r="C53" i="14" s="1"/>
  <c r="F35" i="14"/>
  <c r="D58" i="14" s="1"/>
  <c r="F54" i="14" l="1"/>
  <c r="F52" i="14"/>
  <c r="H54" i="14"/>
  <c r="H55" i="14"/>
  <c r="H58" i="14"/>
  <c r="H57" i="14"/>
  <c r="H53" i="14"/>
  <c r="J59" i="14"/>
  <c r="H59" i="14"/>
  <c r="G59" i="14"/>
  <c r="J52" i="14"/>
  <c r="F59" i="14"/>
  <c r="J54" i="14"/>
  <c r="G58" i="14"/>
  <c r="G52" i="14"/>
  <c r="G54" i="14"/>
  <c r="F58" i="14"/>
  <c r="G55" i="14"/>
  <c r="F55" i="14"/>
  <c r="J55" i="14"/>
  <c r="J58" i="14"/>
  <c r="J53" i="14"/>
  <c r="G53" i="14"/>
  <c r="F53" i="14"/>
  <c r="F56" i="14"/>
  <c r="J56" i="14"/>
  <c r="G56" i="14"/>
  <c r="F57" i="14"/>
  <c r="J57" i="14"/>
  <c r="G57" i="14"/>
  <c r="H56" i="14"/>
</calcChain>
</file>

<file path=xl/sharedStrings.xml><?xml version="1.0" encoding="utf-8"?>
<sst xmlns="http://schemas.openxmlformats.org/spreadsheetml/2006/main" count="353" uniqueCount="106">
  <si>
    <t>FITC-A</t>
  </si>
  <si>
    <t>PE-A</t>
  </si>
  <si>
    <t>AUTOPHAGY</t>
  </si>
  <si>
    <t>N</t>
  </si>
  <si>
    <t>DS</t>
  </si>
  <si>
    <t>**</t>
  </si>
  <si>
    <t>***</t>
  </si>
  <si>
    <t>*</t>
  </si>
  <si>
    <t>P6</t>
  </si>
  <si>
    <t>API+DIOSME</t>
  </si>
  <si>
    <t>Seeded 100.000 cells /well  on Monday</t>
  </si>
  <si>
    <t>4 days on plate</t>
  </si>
  <si>
    <t>6h</t>
  </si>
  <si>
    <t>Dead cells</t>
  </si>
  <si>
    <t>Con+EtOH</t>
  </si>
  <si>
    <t xml:space="preserve">Naringenin 30 </t>
  </si>
  <si>
    <t>Hesperetin 30</t>
  </si>
  <si>
    <t>Eriodictyol 30</t>
  </si>
  <si>
    <t>Diosmetin 30</t>
  </si>
  <si>
    <t>Luteolin 30</t>
  </si>
  <si>
    <t>Apigenin 30</t>
  </si>
  <si>
    <t>Resveratrol 100</t>
  </si>
  <si>
    <t>Mean of Controls</t>
  </si>
  <si>
    <t>A</t>
  </si>
  <si>
    <t>B</t>
  </si>
  <si>
    <t>C</t>
  </si>
  <si>
    <t>Inserted in the Fig. 4</t>
  </si>
  <si>
    <t xml:space="preserve">Atg Index Poli30 6h </t>
  </si>
  <si>
    <t>Fig. 4D version 07.10.16</t>
  </si>
  <si>
    <t>SE</t>
  </si>
  <si>
    <t>Atg Index</t>
  </si>
  <si>
    <t>N=NORMALIZATION</t>
  </si>
  <si>
    <t>Experiment 1</t>
  </si>
  <si>
    <t xml:space="preserve"> Atg Index analysis</t>
  </si>
  <si>
    <t>SEM</t>
  </si>
  <si>
    <t>TEST T</t>
  </si>
  <si>
    <t>Sample B</t>
  </si>
  <si>
    <t>* when p &lt;0,05</t>
  </si>
  <si>
    <t>** when p &lt; 0,01</t>
  </si>
  <si>
    <t>*** when p &lt; 0,001</t>
  </si>
  <si>
    <t>Q2</t>
  </si>
  <si>
    <t>Sample A+TB</t>
  </si>
  <si>
    <t>Sample B+TB</t>
  </si>
  <si>
    <t>Sample A</t>
  </si>
  <si>
    <t>Sample C</t>
  </si>
  <si>
    <t>Sample C+TB</t>
  </si>
  <si>
    <t xml:space="preserve">MFI=Mean fluorescence intensity </t>
  </si>
  <si>
    <t xml:space="preserve">GR-HepG2 cells </t>
  </si>
  <si>
    <t>FITC-A = MFI of FITC-A (green) channel</t>
  </si>
  <si>
    <t>PE-A = MFI of PE-A (red) channel</t>
  </si>
  <si>
    <t>Treatment</t>
  </si>
  <si>
    <t>On day 4:</t>
  </si>
  <si>
    <t>MEAN</t>
  </si>
  <si>
    <t>Experiment Code</t>
  </si>
  <si>
    <t>Analysis of Mean Atg index for Q2 (Red/green positive cells)</t>
  </si>
  <si>
    <t>Polyphenols all 30ug/ml 6h in EtOH</t>
  </si>
  <si>
    <t>Seeded 100.000 cells /well (24)</t>
  </si>
  <si>
    <t>SD</t>
  </si>
  <si>
    <t>Resveratrol 30</t>
  </si>
  <si>
    <t xml:space="preserve">Resveratrol 30 </t>
  </si>
  <si>
    <t>Analysis of Mean Atg index for P6 (viable single cells)</t>
  </si>
  <si>
    <t>5 ug/uL stock.</t>
  </si>
  <si>
    <t>3 uL EtOH added to control wells (0,5 mL)</t>
  </si>
  <si>
    <t>Mean Atg Index</t>
  </si>
  <si>
    <t>P value</t>
  </si>
  <si>
    <t xml:space="preserve">TEST T </t>
  </si>
  <si>
    <t>E0102</t>
  </si>
  <si>
    <t>Trypan Blue (TB) added to exclude dead cells (0.002%)</t>
  </si>
  <si>
    <t>Experiment 2</t>
  </si>
  <si>
    <t>Modulation of autophagy in GR-HepG2 cells by Citrus flavonoids from Bergamot (qualitative analysis)</t>
  </si>
  <si>
    <t>two-tailed unpaired</t>
  </si>
  <si>
    <t>Exp2 E0102</t>
  </si>
  <si>
    <t>P1 population NO TB</t>
  </si>
  <si>
    <t xml:space="preserve">CTRL </t>
  </si>
  <si>
    <t>Naringenin 30 ug/ml</t>
  </si>
  <si>
    <t>Hesperitin 30</t>
  </si>
  <si>
    <t>resveratrolo 20uM</t>
  </si>
  <si>
    <t>excluded</t>
  </si>
  <si>
    <t>CTRL BIS</t>
  </si>
  <si>
    <t>Luteolin Bis</t>
  </si>
  <si>
    <t>E2109</t>
  </si>
  <si>
    <t>P6 population</t>
  </si>
  <si>
    <t>E0502</t>
  </si>
  <si>
    <t>Dot plots attached</t>
  </si>
  <si>
    <t>yes</t>
  </si>
  <si>
    <t>Con = control cells, no vehicle</t>
  </si>
  <si>
    <t>DOI: http://dx.doi.org/10.17632/h76zkv7zjh.1#file-cc842125-78a2-4946-87a1-54e7d20788ed</t>
  </si>
  <si>
    <t>P1= single cell population</t>
  </si>
  <si>
    <t>P1= single cell population*</t>
  </si>
  <si>
    <t>P6 = viable cells population*</t>
  </si>
  <si>
    <t>Q2 = Green and Red positive, DsRed-LC3-GFP positive, single cell population*</t>
  </si>
  <si>
    <t>% Dead cells in P1</t>
  </si>
  <si>
    <t>Dead cells in P1</t>
  </si>
  <si>
    <t>*For examples see dot plots attached: original BD FacsCanto II (FACSDiva 6.1.2 software) dot-plots of cell recordings for the first tube (one independendent cell sample out of three)</t>
  </si>
  <si>
    <t>SD are shown</t>
  </si>
  <si>
    <t>SEM is shown</t>
  </si>
  <si>
    <t>including resveratrol data</t>
  </si>
  <si>
    <t>DOI: http://dx.doi.org/10.17632/h76zkv7zjh.1#file-e353b188-a1f5-425c-b770-0498dd1d42dd</t>
  </si>
  <si>
    <t>DOI: http://dx.doi.org/10.17632/h76zkv7zjh.1#file-313514fa-6e4b-43bf-a484-111ce92cff4d</t>
  </si>
  <si>
    <t>DOI: http://dx.doi.org/10.17632/h76zkv7zjh.1#file-cb75ec62-ee45-490a-9685-1ff1f597cf83</t>
  </si>
  <si>
    <t>DOI: http://dx.doi.org/10.17632/h76zkv7zjh.1#file-ee32728d-b664-4e03-8564-dc6b817f27b0</t>
  </si>
  <si>
    <t>DOI: http://dx.doi.org/10.17632/h76zkv7zjh.1#file-1736c1a7-c256-4c25-ab12-3666ad53c24c</t>
  </si>
  <si>
    <t>DOI: http://dx.doi.org/10.17632/h76zkv7zjh.1#file-d579ec20-96a5-4b1b-9419-61ea2feb5057</t>
  </si>
  <si>
    <t xml:space="preserve">In this data set we included also ATG index calculation from Q2 population (only DsRed-LC3-GFP positive cells). </t>
  </si>
  <si>
    <t>P6 = viable, single cells population</t>
  </si>
  <si>
    <t>In this experiment no trypan blue was added, because cell mortality was low (below 6%) and ATG index was analyzed for P1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</si>
</sst>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0.000"/>
    <numFmt numFmtId="166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6"/>
      <color rgb="FF0070C0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5A68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5F52B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20">
    <xf numFmtId="0" fontId="0" fillId="0" borderId="0" xfId="0"/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0" fillId="4" borderId="1" xfId="0" applyFill="1" applyBorder="1" applyAlignment="1">
      <alignment horizont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14" fontId="0" fillId="0" borderId="0" xfId="0" applyNumberFormat="1"/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0" fillId="4" borderId="1" xfId="0" applyFill="1" applyBorder="1"/>
    <xf numFmtId="164" fontId="0" fillId="5" borderId="1" xfId="0" applyNumberFormat="1" applyFill="1" applyBorder="1"/>
    <xf numFmtId="0" fontId="0" fillId="0" borderId="0" xfId="0" applyBorder="1"/>
    <xf numFmtId="0" fontId="1" fillId="0" borderId="0" xfId="0" applyFont="1" applyFill="1" applyBorder="1"/>
    <xf numFmtId="0" fontId="0" fillId="0" borderId="0" xfId="0" applyFill="1" applyBorder="1"/>
    <xf numFmtId="0" fontId="0" fillId="6" borderId="0" xfId="0" applyFill="1"/>
    <xf numFmtId="0" fontId="0" fillId="6" borderId="3" xfId="0" applyFill="1" applyBorder="1"/>
    <xf numFmtId="0" fontId="0" fillId="6" borderId="0" xfId="0" applyFill="1" applyBorder="1"/>
    <xf numFmtId="0" fontId="0" fillId="3" borderId="0" xfId="0" applyFill="1" applyBorder="1"/>
    <xf numFmtId="165" fontId="1" fillId="5" borderId="1" xfId="0" applyNumberFormat="1" applyFont="1" applyFill="1" applyBorder="1"/>
    <xf numFmtId="0" fontId="0" fillId="3" borderId="0" xfId="0" applyFill="1"/>
    <xf numFmtId="0" fontId="0" fillId="7" borderId="0" xfId="0" applyFill="1"/>
    <xf numFmtId="0" fontId="0" fillId="0" borderId="0" xfId="0" applyFill="1"/>
    <xf numFmtId="0" fontId="0" fillId="8" borderId="0" xfId="0" applyFill="1"/>
    <xf numFmtId="0" fontId="1" fillId="8" borderId="1" xfId="0" applyFont="1" applyFill="1" applyBorder="1" applyAlignment="1">
      <alignment horizontal="center"/>
    </xf>
    <xf numFmtId="0" fontId="7" fillId="0" borderId="0" xfId="0" applyFont="1"/>
    <xf numFmtId="14" fontId="7" fillId="0" borderId="0" xfId="0" applyNumberFormat="1" applyFont="1"/>
    <xf numFmtId="0" fontId="6" fillId="0" borderId="0" xfId="0" applyFont="1"/>
    <xf numFmtId="0" fontId="5" fillId="4" borderId="1" xfId="0" applyFont="1" applyFill="1" applyBorder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distributed" vertical="center" wrapText="1" justifyLastLine="1"/>
    </xf>
    <xf numFmtId="0" fontId="0" fillId="9" borderId="1" xfId="0" applyFill="1" applyBorder="1"/>
    <xf numFmtId="0" fontId="1" fillId="9" borderId="1" xfId="0" applyFont="1" applyFill="1" applyBorder="1"/>
    <xf numFmtId="0" fontId="0" fillId="10" borderId="1" xfId="0" applyFill="1" applyBorder="1"/>
    <xf numFmtId="0" fontId="1" fillId="0" borderId="0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4" fillId="0" borderId="0" xfId="0" applyFont="1"/>
    <xf numFmtId="0" fontId="0" fillId="11" borderId="0" xfId="0" applyFill="1"/>
    <xf numFmtId="0" fontId="5" fillId="9" borderId="1" xfId="0" applyFont="1" applyFill="1" applyBorder="1" applyAlignment="1">
      <alignment horizontal="center"/>
    </xf>
    <xf numFmtId="0" fontId="8" fillId="0" borderId="0" xfId="0" applyFont="1"/>
    <xf numFmtId="0" fontId="5" fillId="8" borderId="1" xfId="0" applyFont="1" applyFill="1" applyBorder="1"/>
    <xf numFmtId="0" fontId="0" fillId="12" borderId="0" xfId="0" applyFill="1"/>
    <xf numFmtId="0" fontId="5" fillId="3" borderId="1" xfId="0" applyFont="1" applyFill="1" applyBorder="1"/>
    <xf numFmtId="165" fontId="5" fillId="5" borderId="1" xfId="0" applyNumberFormat="1" applyFont="1" applyFill="1" applyBorder="1"/>
    <xf numFmtId="164" fontId="0" fillId="5" borderId="2" xfId="0" applyNumberFormat="1" applyFill="1" applyBorder="1"/>
    <xf numFmtId="0" fontId="0" fillId="8" borderId="0" xfId="0" applyFill="1" applyBorder="1"/>
    <xf numFmtId="0" fontId="0" fillId="8" borderId="4" xfId="0" applyFill="1" applyBorder="1"/>
    <xf numFmtId="166" fontId="0" fillId="5" borderId="1" xfId="0" applyNumberFormat="1" applyFill="1" applyBorder="1"/>
    <xf numFmtId="0" fontId="0" fillId="3" borderId="4" xfId="0" applyFill="1" applyBorder="1"/>
    <xf numFmtId="0" fontId="10" fillId="0" borderId="0" xfId="0" applyFont="1"/>
    <xf numFmtId="49" fontId="11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4" fontId="0" fillId="0" borderId="0" xfId="0" applyNumberFormat="1" applyFont="1"/>
    <xf numFmtId="0" fontId="12" fillId="0" borderId="0" xfId="0" applyFont="1"/>
    <xf numFmtId="0" fontId="5" fillId="2" borderId="1" xfId="0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13" fillId="0" borderId="0" xfId="0" applyFont="1"/>
    <xf numFmtId="0" fontId="14" fillId="0" borderId="0" xfId="0" applyFont="1"/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1" fillId="14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0" fillId="15" borderId="1" xfId="0" applyFill="1" applyBorder="1"/>
    <xf numFmtId="0" fontId="0" fillId="3" borderId="1" xfId="0" applyFill="1" applyBorder="1"/>
    <xf numFmtId="165" fontId="4" fillId="11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13" borderId="1" xfId="0" applyFont="1" applyFill="1" applyBorder="1" applyAlignment="1">
      <alignment horizontal="left"/>
    </xf>
    <xf numFmtId="0" fontId="9" fillId="6" borderId="0" xfId="0" applyFont="1" applyFill="1" applyBorder="1"/>
    <xf numFmtId="0" fontId="15" fillId="6" borderId="0" xfId="0" applyFont="1" applyFill="1" applyBorder="1"/>
    <xf numFmtId="165" fontId="15" fillId="6" borderId="0" xfId="0" applyNumberFormat="1" applyFont="1" applyFill="1" applyBorder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0" xfId="1"/>
    <xf numFmtId="0" fontId="1" fillId="12" borderId="1" xfId="0" applyFont="1" applyFill="1" applyBorder="1" applyAlignment="1">
      <alignment horizontal="center"/>
    </xf>
    <xf numFmtId="0" fontId="0" fillId="12" borderId="1" xfId="0" applyFill="1" applyBorder="1"/>
    <xf numFmtId="0" fontId="1" fillId="11" borderId="1" xfId="0" applyFont="1" applyFill="1" applyBorder="1" applyAlignment="1">
      <alignment horizontal="center"/>
    </xf>
    <xf numFmtId="0" fontId="0" fillId="11" borderId="1" xfId="0" applyFill="1" applyBorder="1"/>
    <xf numFmtId="0" fontId="1" fillId="11" borderId="1" xfId="0" applyFont="1" applyFill="1" applyBorder="1" applyAlignment="1">
      <alignment horizontal="right"/>
    </xf>
    <xf numFmtId="0" fontId="3" fillId="11" borderId="1" xfId="0" applyFont="1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0" fontId="1" fillId="12" borderId="1" xfId="0" applyFont="1" applyFill="1" applyBorder="1" applyAlignment="1">
      <alignment horizontal="right"/>
    </xf>
    <xf numFmtId="0" fontId="0" fillId="12" borderId="1" xfId="0" applyFill="1" applyBorder="1" applyAlignment="1">
      <alignment horizontal="right"/>
    </xf>
    <xf numFmtId="0" fontId="3" fillId="12" borderId="1" xfId="0" applyFont="1" applyFill="1" applyBorder="1" applyAlignment="1">
      <alignment horizontal="right"/>
    </xf>
    <xf numFmtId="0" fontId="17" fillId="0" borderId="0" xfId="1" applyBorder="1"/>
    <xf numFmtId="0" fontId="0" fillId="16" borderId="1" xfId="0" applyFill="1" applyBorder="1"/>
    <xf numFmtId="0" fontId="0" fillId="16" borderId="1" xfId="0" applyFont="1" applyFill="1" applyBorder="1"/>
    <xf numFmtId="0" fontId="1" fillId="12" borderId="1" xfId="0" applyFont="1" applyFill="1" applyBorder="1"/>
    <xf numFmtId="0" fontId="0" fillId="12" borderId="1" xfId="0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1" fillId="11" borderId="1" xfId="0" applyFont="1" applyFill="1" applyBorder="1"/>
    <xf numFmtId="0" fontId="1" fillId="0" borderId="0" xfId="0" applyFont="1" applyFill="1" applyBorder="1" applyAlignment="1">
      <alignment horizontal="left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65F52B"/>
      <color rgb="FFEE6612"/>
      <color rgb="FFE2311E"/>
      <color rgb="FFF7DB35"/>
      <color rgb="FFF8E9BE"/>
      <color rgb="FFF7F8BE"/>
      <color rgb="FFE5A6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Poli 30ug</c:v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'Exp.1 E0502 Poli30 only Fig.4D '!$G$52:$G$59</c:f>
                <c:numCache>
                  <c:formatCode>General</c:formatCode>
                  <c:ptCount val="8"/>
                  <c:pt idx="0">
                    <c:v>1.5493242814952813E-2</c:v>
                  </c:pt>
                  <c:pt idx="1">
                    <c:v>8.4989722173101964E-3</c:v>
                  </c:pt>
                  <c:pt idx="2">
                    <c:v>2.1329368726393336E-2</c:v>
                  </c:pt>
                  <c:pt idx="3">
                    <c:v>2.9422782205457024E-2</c:v>
                  </c:pt>
                  <c:pt idx="4">
                    <c:v>7.4875957096937271E-3</c:v>
                  </c:pt>
                  <c:pt idx="5">
                    <c:v>2.6636058703856279E-2</c:v>
                  </c:pt>
                  <c:pt idx="6">
                    <c:v>1.366645745521366E-2</c:v>
                  </c:pt>
                  <c:pt idx="7">
                    <c:v>1.7974974861790408E-2</c:v>
                  </c:pt>
                </c:numCache>
              </c:numRef>
            </c:plus>
            <c:minus>
              <c:numRef>
                <c:f>'Exp.1 E0502 Poli30 only Fig.4D '!$G$52:$G$59</c:f>
                <c:numCache>
                  <c:formatCode>General</c:formatCode>
                  <c:ptCount val="8"/>
                  <c:pt idx="0">
                    <c:v>1.5493242814952813E-2</c:v>
                  </c:pt>
                  <c:pt idx="1">
                    <c:v>8.4989722173101964E-3</c:v>
                  </c:pt>
                  <c:pt idx="2">
                    <c:v>2.1329368726393336E-2</c:v>
                  </c:pt>
                  <c:pt idx="3">
                    <c:v>2.9422782205457024E-2</c:v>
                  </c:pt>
                  <c:pt idx="4">
                    <c:v>7.4875957096937271E-3</c:v>
                  </c:pt>
                  <c:pt idx="5">
                    <c:v>2.6636058703856279E-2</c:v>
                  </c:pt>
                  <c:pt idx="6">
                    <c:v>1.366645745521366E-2</c:v>
                  </c:pt>
                  <c:pt idx="7">
                    <c:v>1.7974974861790408E-2</c:v>
                  </c:pt>
                </c:numCache>
              </c:numRef>
            </c:minus>
          </c:errBars>
          <c:cat>
            <c:numRef>
              <c:f>'Exp.1 E0502 Poli30 only Fig.4D '!$A$52:$A$59</c:f>
              <c:numCache>
                <c:formatCode>General</c:formatCode>
                <c:ptCount val="8"/>
              </c:numCache>
            </c:numRef>
          </c:cat>
          <c:val>
            <c:numRef>
              <c:f>'Exp.1 E0502 Poli30 only Fig.4D '!$F$52:$F$59</c:f>
              <c:numCache>
                <c:formatCode>0.000</c:formatCode>
                <c:ptCount val="8"/>
                <c:pt idx="0">
                  <c:v>1</c:v>
                </c:pt>
                <c:pt idx="1">
                  <c:v>1.0328932463452241</c:v>
                </c:pt>
                <c:pt idx="2">
                  <c:v>1.0147631573174454</c:v>
                </c:pt>
                <c:pt idx="3">
                  <c:v>1.0158033649092106</c:v>
                </c:pt>
                <c:pt idx="4">
                  <c:v>1.0564792074876503</c:v>
                </c:pt>
                <c:pt idx="5">
                  <c:v>1.1843429482589192</c:v>
                </c:pt>
                <c:pt idx="6">
                  <c:v>1.1357228598386115</c:v>
                </c:pt>
                <c:pt idx="7">
                  <c:v>1.0189183116098552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DC-44F2-B701-FF47DDDBF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0"/>
        <c:axId val="116378240"/>
        <c:axId val="116384128"/>
      </c:barChart>
      <c:catAx>
        <c:axId val="11637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6384128"/>
        <c:crossesAt val="0.9"/>
        <c:auto val="1"/>
        <c:lblAlgn val="ctr"/>
        <c:lblOffset val="100"/>
        <c:noMultiLvlLbl val="0"/>
      </c:catAx>
      <c:valAx>
        <c:axId val="116384128"/>
        <c:scaling>
          <c:orientation val="minMax"/>
          <c:max val="1.25"/>
          <c:min val="0.9"/>
        </c:scaling>
        <c:delete val="0"/>
        <c:axPos val="l"/>
        <c:numFmt formatCode="0.000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637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127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Poli 30ug</c:v>
          </c:tx>
          <c:spPr>
            <a:solidFill>
              <a:schemeClr val="tx1">
                <a:lumMod val="65000"/>
                <a:lumOff val="35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'Exp.1 E0502 Poli30 only Fig.4D '!$G$52:$G$59</c:f>
                <c:numCache>
                  <c:formatCode>General</c:formatCode>
                  <c:ptCount val="8"/>
                  <c:pt idx="0">
                    <c:v>1.5493242814952813E-2</c:v>
                  </c:pt>
                  <c:pt idx="1">
                    <c:v>8.4989722173101964E-3</c:v>
                  </c:pt>
                  <c:pt idx="2">
                    <c:v>2.1329368726393336E-2</c:v>
                  </c:pt>
                  <c:pt idx="3">
                    <c:v>2.9422782205457024E-2</c:v>
                  </c:pt>
                  <c:pt idx="4">
                    <c:v>7.4875957096937271E-3</c:v>
                  </c:pt>
                  <c:pt idx="5">
                    <c:v>2.6636058703856279E-2</c:v>
                  </c:pt>
                  <c:pt idx="6">
                    <c:v>1.366645745521366E-2</c:v>
                  </c:pt>
                  <c:pt idx="7">
                    <c:v>1.7974974861790408E-2</c:v>
                  </c:pt>
                </c:numCache>
              </c:numRef>
            </c:plus>
            <c:minus>
              <c:numRef>
                <c:f>'Exp.1 E0502 Poli30 only Fig.4D '!$G$52:$G$59</c:f>
                <c:numCache>
                  <c:formatCode>General</c:formatCode>
                  <c:ptCount val="8"/>
                  <c:pt idx="0">
                    <c:v>1.5493242814952813E-2</c:v>
                  </c:pt>
                  <c:pt idx="1">
                    <c:v>8.4989722173101964E-3</c:v>
                  </c:pt>
                  <c:pt idx="2">
                    <c:v>2.1329368726393336E-2</c:v>
                  </c:pt>
                  <c:pt idx="3">
                    <c:v>2.9422782205457024E-2</c:v>
                  </c:pt>
                  <c:pt idx="4">
                    <c:v>7.4875957096937271E-3</c:v>
                  </c:pt>
                  <c:pt idx="5">
                    <c:v>2.6636058703856279E-2</c:v>
                  </c:pt>
                  <c:pt idx="6">
                    <c:v>1.366645745521366E-2</c:v>
                  </c:pt>
                  <c:pt idx="7">
                    <c:v>1.7974974861790408E-2</c:v>
                  </c:pt>
                </c:numCache>
              </c:numRef>
            </c:minus>
          </c:errBars>
          <c:cat>
            <c:numRef>
              <c:f>'Exp.1 E0502 Poli30 only Fig.4D '!$A$52:$A$59</c:f>
              <c:numCache>
                <c:formatCode>General</c:formatCode>
                <c:ptCount val="8"/>
              </c:numCache>
            </c:numRef>
          </c:cat>
          <c:val>
            <c:numRef>
              <c:f>'Exp.1 E0502 Poli30 only Fig.4D '!$F$52:$F$59</c:f>
              <c:numCache>
                <c:formatCode>0.000</c:formatCode>
                <c:ptCount val="8"/>
                <c:pt idx="0">
                  <c:v>1</c:v>
                </c:pt>
                <c:pt idx="1">
                  <c:v>1.0328932463452241</c:v>
                </c:pt>
                <c:pt idx="2">
                  <c:v>1.0147631573174454</c:v>
                </c:pt>
                <c:pt idx="3">
                  <c:v>1.0158033649092106</c:v>
                </c:pt>
                <c:pt idx="4">
                  <c:v>1.0564792074876503</c:v>
                </c:pt>
                <c:pt idx="5">
                  <c:v>1.1843429482589192</c:v>
                </c:pt>
                <c:pt idx="6">
                  <c:v>1.1357228598386115</c:v>
                </c:pt>
                <c:pt idx="7">
                  <c:v>1.0189183116098552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C1-4450-A71E-81FFFDD3C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0"/>
        <c:axId val="120995840"/>
        <c:axId val="120997376"/>
      </c:barChart>
      <c:catAx>
        <c:axId val="12099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20997376"/>
        <c:crosses val="autoZero"/>
        <c:auto val="1"/>
        <c:lblAlgn val="ctr"/>
        <c:lblOffset val="100"/>
        <c:noMultiLvlLbl val="0"/>
      </c:catAx>
      <c:valAx>
        <c:axId val="120997376"/>
        <c:scaling>
          <c:orientation val="minMax"/>
          <c:min val="0.9"/>
        </c:scaling>
        <c:delete val="0"/>
        <c:axPos val="l"/>
        <c:numFmt formatCode="0.000" sourceLinked="1"/>
        <c:majorTickMark val="out"/>
        <c:minorTickMark val="none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20995840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00"/>
    </a:solidFill>
    <a:ln w="127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Poli 30ug</c:v>
          </c:tx>
          <c:spPr>
            <a:noFill/>
            <a:ln w="12700"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'Exp.1 E0502 Poli30 only Fig.4D '!$J$52:$J$58</c:f>
                <c:numCache>
                  <c:formatCode>General</c:formatCode>
                  <c:ptCount val="7"/>
                  <c:pt idx="0">
                    <c:v>8.945027909833243E-3</c:v>
                  </c:pt>
                  <c:pt idx="1">
                    <c:v>4.9068838974991929E-3</c:v>
                  </c:pt>
                  <c:pt idx="2">
                    <c:v>1.2314516775827978E-2</c:v>
                  </c:pt>
                  <c:pt idx="3">
                    <c:v>1.6987251226628346E-2</c:v>
                  </c:pt>
                  <c:pt idx="4">
                    <c:v>4.3229653985747607E-3</c:v>
                  </c:pt>
                  <c:pt idx="5">
                    <c:v>1.5378335662822097E-2</c:v>
                  </c:pt>
                  <c:pt idx="6">
                    <c:v>7.8903328906361758E-3</c:v>
                  </c:pt>
                </c:numCache>
              </c:numRef>
            </c:plus>
            <c:minus>
              <c:numRef>
                <c:f>'Exp.1 E0502 Poli30 only Fig.4D '!$J$52:$J$58</c:f>
                <c:numCache>
                  <c:formatCode>General</c:formatCode>
                  <c:ptCount val="7"/>
                  <c:pt idx="0">
                    <c:v>8.945027909833243E-3</c:v>
                  </c:pt>
                  <c:pt idx="1">
                    <c:v>4.9068838974991929E-3</c:v>
                  </c:pt>
                  <c:pt idx="2">
                    <c:v>1.2314516775827978E-2</c:v>
                  </c:pt>
                  <c:pt idx="3">
                    <c:v>1.6987251226628346E-2</c:v>
                  </c:pt>
                  <c:pt idx="4">
                    <c:v>4.3229653985747607E-3</c:v>
                  </c:pt>
                  <c:pt idx="5">
                    <c:v>1.5378335662822097E-2</c:v>
                  </c:pt>
                  <c:pt idx="6">
                    <c:v>7.8903328906361758E-3</c:v>
                  </c:pt>
                </c:numCache>
              </c:numRef>
            </c:minus>
          </c:errBars>
          <c:cat>
            <c:numRef>
              <c:f>'Exp.1 E0502 Poli30 only Fig.4D '!$A$52:$A$59</c:f>
              <c:numCache>
                <c:formatCode>General</c:formatCode>
                <c:ptCount val="8"/>
              </c:numCache>
            </c:numRef>
          </c:cat>
          <c:val>
            <c:numRef>
              <c:f>'Exp.1 E0502 Poli30 only Fig.4D '!$F$52:$F$58</c:f>
              <c:numCache>
                <c:formatCode>0.000</c:formatCode>
                <c:ptCount val="7"/>
                <c:pt idx="0">
                  <c:v>1</c:v>
                </c:pt>
                <c:pt idx="1">
                  <c:v>1.0328932463452241</c:v>
                </c:pt>
                <c:pt idx="2">
                  <c:v>1.0147631573174454</c:v>
                </c:pt>
                <c:pt idx="3">
                  <c:v>1.0158033649092106</c:v>
                </c:pt>
                <c:pt idx="4">
                  <c:v>1.0564792074876503</c:v>
                </c:pt>
                <c:pt idx="5">
                  <c:v>1.1843429482589192</c:v>
                </c:pt>
                <c:pt idx="6">
                  <c:v>1.1357228598386115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C-4434-942C-84194DDDD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20"/>
        <c:axId val="120995840"/>
        <c:axId val="120997376"/>
      </c:barChart>
      <c:catAx>
        <c:axId val="12099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20997376"/>
        <c:crosses val="autoZero"/>
        <c:auto val="1"/>
        <c:lblAlgn val="ctr"/>
        <c:lblOffset val="100"/>
        <c:noMultiLvlLbl val="0"/>
      </c:catAx>
      <c:valAx>
        <c:axId val="120997376"/>
        <c:scaling>
          <c:orientation val="minMax"/>
          <c:min val="0.9"/>
        </c:scaling>
        <c:delete val="0"/>
        <c:axPos val="l"/>
        <c:numFmt formatCode="0.000" sourceLinked="1"/>
        <c:majorTickMark val="out"/>
        <c:minorTickMark val="none"/>
        <c:tickLblPos val="none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20995840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127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307356</xdr:colOff>
      <xdr:row>62</xdr:row>
      <xdr:rowOff>39261</xdr:rowOff>
    </xdr:from>
    <xdr:to>
      <xdr:col>3</xdr:col>
      <xdr:colOff>239752</xdr:colOff>
      <xdr:row>72</xdr:row>
      <xdr:rowOff>125512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5B1F462D-BBB0-48CF-95C3-336AA2785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433736</xdr:colOff>
      <xdr:row>64</xdr:row>
      <xdr:rowOff>135440</xdr:rowOff>
    </xdr:from>
    <xdr:to>
      <xdr:col>5</xdr:col>
      <xdr:colOff>734122</xdr:colOff>
      <xdr:row>72</xdr:row>
      <xdr:rowOff>21663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34226C3-3456-4A46-8218-0CE261A2D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104542</xdr:colOff>
      <xdr:row>64</xdr:row>
      <xdr:rowOff>116159</xdr:rowOff>
    </xdr:from>
    <xdr:to>
      <xdr:col>8</xdr:col>
      <xdr:colOff>323386</xdr:colOff>
      <xdr:row>72</xdr:row>
      <xdr:rowOff>7028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E40AF12-969D-4A34-8783-AB1368B50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x.doi.org/10.17632/h76zkv7zjh.1" TargetMode="External"/><Relationship Id="rId3" Type="http://schemas.openxmlformats.org/officeDocument/2006/relationships/hyperlink" Target="http://dx.doi.org/10.17632/h76zkv7zjh.1" TargetMode="External"/><Relationship Id="rId7" Type="http://schemas.openxmlformats.org/officeDocument/2006/relationships/hyperlink" Target="http://dx.doi.org/10.17632/h76zkv7zjh.1" TargetMode="External"/><Relationship Id="rId2" Type="http://schemas.openxmlformats.org/officeDocument/2006/relationships/hyperlink" Target="http://dx.doi.org/10.17632/h76zkv7zjh.1" TargetMode="External"/><Relationship Id="rId1" Type="http://schemas.openxmlformats.org/officeDocument/2006/relationships/hyperlink" Target="http://dx.doi.org/10.17632/h76zkv7zjh.1" TargetMode="External"/><Relationship Id="rId6" Type="http://schemas.openxmlformats.org/officeDocument/2006/relationships/hyperlink" Target="http://dx.doi.org/10.17632/h76zkv7zjh.1" TargetMode="External"/><Relationship Id="rId5" Type="http://schemas.openxmlformats.org/officeDocument/2006/relationships/hyperlink" Target="http://dx.doi.org/10.17632/h76zkv7zjh.1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dx.doi.org/10.17632/h76zkv7zjh.1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7CF25-1D05-498F-8177-DFBFCF97AEF5}">
  <dimension ref="A1:T75"/>
  <sheetViews>
    <sheetView topLeftCell="A29" zoomScale="82" zoomScaleNormal="82" workbookViewId="0">
      <selection activeCell="B11" sqref="B11"/>
    </sheetView>
  </sheetViews>
  <sheetFormatPr defaultRowHeight="15" x14ac:dyDescent="0.25"/>
  <cols>
    <col min="1" max="1" width="14.140625" customWidth="1"/>
    <col min="2" max="2" width="20.7109375" customWidth="1"/>
    <col min="3" max="3" width="15" customWidth="1"/>
    <col min="4" max="4" width="12.42578125" customWidth="1"/>
    <col min="5" max="5" width="14.7109375" customWidth="1"/>
    <col min="6" max="6" width="13" customWidth="1"/>
    <col min="7" max="7" width="17.42578125" customWidth="1"/>
    <col min="8" max="8" width="11.42578125" customWidth="1"/>
    <col min="9" max="9" width="7.7109375" customWidth="1"/>
    <col min="10" max="10" width="33.7109375" customWidth="1"/>
    <col min="11" max="11" width="6.28515625" customWidth="1"/>
    <col min="12" max="12" width="14.85546875" customWidth="1"/>
    <col min="13" max="13" width="14.42578125" customWidth="1"/>
  </cols>
  <sheetData>
    <row r="1" spans="1:16" ht="18.75" x14ac:dyDescent="0.3">
      <c r="A1" s="31" t="s">
        <v>32</v>
      </c>
      <c r="B1" s="32" t="s">
        <v>33</v>
      </c>
      <c r="C1" s="34" t="s">
        <v>53</v>
      </c>
      <c r="D1" s="32"/>
      <c r="E1" s="32" t="s">
        <v>82</v>
      </c>
    </row>
    <row r="2" spans="1:16" ht="21" x14ac:dyDescent="0.35">
      <c r="A2" s="12"/>
      <c r="B2" s="65" t="s">
        <v>69</v>
      </c>
      <c r="E2" s="54"/>
    </row>
    <row r="3" spans="1:16" ht="18.75" x14ac:dyDescent="0.3">
      <c r="A3" s="12"/>
      <c r="E3" s="54"/>
    </row>
    <row r="4" spans="1:16" x14ac:dyDescent="0.25">
      <c r="A4" s="12"/>
      <c r="B4" t="s">
        <v>56</v>
      </c>
      <c r="D4" t="s">
        <v>11</v>
      </c>
    </row>
    <row r="5" spans="1:16" ht="15.75" x14ac:dyDescent="0.25">
      <c r="B5" t="s">
        <v>50</v>
      </c>
      <c r="C5" s="44" t="s">
        <v>12</v>
      </c>
      <c r="D5" t="s">
        <v>51</v>
      </c>
      <c r="E5" s="41"/>
    </row>
    <row r="6" spans="1:16" x14ac:dyDescent="0.25">
      <c r="B6" t="s">
        <v>55</v>
      </c>
      <c r="D6" t="s">
        <v>61</v>
      </c>
    </row>
    <row r="7" spans="1:16" x14ac:dyDescent="0.25">
      <c r="B7" t="s">
        <v>62</v>
      </c>
    </row>
    <row r="8" spans="1:16" x14ac:dyDescent="0.25">
      <c r="B8" s="34" t="s">
        <v>67</v>
      </c>
    </row>
    <row r="9" spans="1:16" x14ac:dyDescent="0.25">
      <c r="B9" t="s">
        <v>46</v>
      </c>
      <c r="D9" s="46" t="s">
        <v>48</v>
      </c>
      <c r="E9" s="46"/>
      <c r="F9" s="46"/>
      <c r="G9" s="42" t="s">
        <v>49</v>
      </c>
      <c r="H9" s="42"/>
      <c r="I9" s="42"/>
    </row>
    <row r="10" spans="1:16" x14ac:dyDescent="0.25">
      <c r="B10" t="s">
        <v>31</v>
      </c>
    </row>
    <row r="11" spans="1:16" x14ac:dyDescent="0.25">
      <c r="B11" t="s">
        <v>88</v>
      </c>
    </row>
    <row r="12" spans="1:16" x14ac:dyDescent="0.25">
      <c r="B12" t="s">
        <v>89</v>
      </c>
      <c r="G12" t="s">
        <v>93</v>
      </c>
    </row>
    <row r="13" spans="1:16" x14ac:dyDescent="0.25">
      <c r="B13" t="s">
        <v>103</v>
      </c>
    </row>
    <row r="14" spans="1:16" x14ac:dyDescent="0.25">
      <c r="B14" t="s">
        <v>90</v>
      </c>
    </row>
    <row r="15" spans="1:16" x14ac:dyDescent="0.25">
      <c r="B15" t="s">
        <v>85</v>
      </c>
      <c r="C15" s="39"/>
    </row>
    <row r="16" spans="1:16" x14ac:dyDescent="0.25">
      <c r="B16" s="89" t="s">
        <v>41</v>
      </c>
      <c r="C16" s="90"/>
      <c r="D16" s="90"/>
      <c r="E16" s="90"/>
      <c r="F16" s="90"/>
      <c r="H16" s="17"/>
      <c r="I16" s="17"/>
      <c r="J16" s="17"/>
      <c r="K16" s="17"/>
      <c r="L16" s="89" t="s">
        <v>41</v>
      </c>
      <c r="M16" s="90"/>
      <c r="N16" s="90"/>
      <c r="O16" s="90"/>
      <c r="P16" s="90"/>
    </row>
    <row r="17" spans="2:16" x14ac:dyDescent="0.25">
      <c r="B17" s="45" t="s">
        <v>8</v>
      </c>
      <c r="C17" s="100" t="s">
        <v>0</v>
      </c>
      <c r="D17" s="102" t="s">
        <v>1</v>
      </c>
      <c r="E17" s="61" t="s">
        <v>30</v>
      </c>
      <c r="F17" s="3" t="s">
        <v>3</v>
      </c>
      <c r="G17" s="38" t="s">
        <v>91</v>
      </c>
      <c r="H17" s="84"/>
      <c r="I17" s="85" t="s">
        <v>83</v>
      </c>
      <c r="J17" s="84"/>
      <c r="K17" s="84"/>
      <c r="L17" s="47" t="s">
        <v>40</v>
      </c>
      <c r="M17" s="100" t="s">
        <v>0</v>
      </c>
      <c r="N17" s="102" t="s">
        <v>1</v>
      </c>
      <c r="O17" s="61" t="s">
        <v>30</v>
      </c>
      <c r="P17" s="3" t="s">
        <v>3</v>
      </c>
    </row>
    <row r="18" spans="2:16" x14ac:dyDescent="0.25">
      <c r="B18" s="2" t="s">
        <v>14</v>
      </c>
      <c r="C18" s="101">
        <v>746</v>
      </c>
      <c r="D18" s="103">
        <v>411</v>
      </c>
      <c r="E18" s="1">
        <f t="shared" ref="E18:E25" si="0">100*D18/C18</f>
        <v>55.093833780160857</v>
      </c>
      <c r="F18" s="2">
        <f>E18/$E$48</f>
        <v>1.0171965782125754</v>
      </c>
      <c r="G18" s="38">
        <v>8</v>
      </c>
      <c r="H18" s="17"/>
      <c r="I18" s="17" t="s">
        <v>84</v>
      </c>
      <c r="J18" s="99" t="s">
        <v>86</v>
      </c>
      <c r="K18" s="17"/>
      <c r="L18" s="2" t="s">
        <v>14</v>
      </c>
      <c r="M18" s="101">
        <v>1105</v>
      </c>
      <c r="N18" s="103">
        <v>607</v>
      </c>
      <c r="O18" s="1">
        <f t="shared" ref="O18:O25" si="1">100*N18/M18</f>
        <v>54.932126696832576</v>
      </c>
      <c r="P18" s="2">
        <f t="shared" ref="P18:P25" si="2">O18/$O$48</f>
        <v>1.0166934664542435</v>
      </c>
    </row>
    <row r="19" spans="2:16" x14ac:dyDescent="0.25">
      <c r="B19" s="2" t="s">
        <v>15</v>
      </c>
      <c r="C19" s="101">
        <v>768</v>
      </c>
      <c r="D19" s="103">
        <v>431</v>
      </c>
      <c r="E19" s="1">
        <f t="shared" si="0"/>
        <v>56.119791666666664</v>
      </c>
      <c r="F19" s="2">
        <f t="shared" ref="F19:F25" si="3">E19/$E$48</f>
        <v>1.0361388223792849</v>
      </c>
      <c r="G19" s="38">
        <v>7.4</v>
      </c>
      <c r="H19" s="17"/>
      <c r="I19" s="17" t="s">
        <v>84</v>
      </c>
      <c r="J19" s="99" t="s">
        <v>97</v>
      </c>
      <c r="K19" s="17"/>
      <c r="L19" s="2" t="s">
        <v>15</v>
      </c>
      <c r="M19" s="101">
        <v>1113</v>
      </c>
      <c r="N19" s="103">
        <v>625</v>
      </c>
      <c r="O19" s="1">
        <f t="shared" si="1"/>
        <v>56.154537286612758</v>
      </c>
      <c r="P19" s="2">
        <f t="shared" si="2"/>
        <v>1.0393180567384142</v>
      </c>
    </row>
    <row r="20" spans="2:16" x14ac:dyDescent="0.25">
      <c r="B20" s="2" t="s">
        <v>16</v>
      </c>
      <c r="C20" s="101">
        <v>788</v>
      </c>
      <c r="D20" s="103">
        <v>442</v>
      </c>
      <c r="E20" s="1">
        <f t="shared" si="0"/>
        <v>56.091370558375637</v>
      </c>
      <c r="F20" s="2">
        <f t="shared" si="3"/>
        <v>1.0356140839082246</v>
      </c>
      <c r="G20" s="38">
        <v>8.1</v>
      </c>
      <c r="H20" s="17"/>
      <c r="I20" s="19" t="s">
        <v>84</v>
      </c>
      <c r="J20" s="99" t="s">
        <v>98</v>
      </c>
      <c r="K20" s="17"/>
      <c r="L20" s="2" t="s">
        <v>16</v>
      </c>
      <c r="M20" s="101">
        <v>1130</v>
      </c>
      <c r="N20" s="103">
        <v>631</v>
      </c>
      <c r="O20" s="1">
        <f t="shared" si="1"/>
        <v>55.840707964601769</v>
      </c>
      <c r="P20" s="2">
        <f t="shared" si="2"/>
        <v>1.0335096484269854</v>
      </c>
    </row>
    <row r="21" spans="2:16" x14ac:dyDescent="0.25">
      <c r="B21" s="2" t="s">
        <v>17</v>
      </c>
      <c r="C21" s="101">
        <v>813</v>
      </c>
      <c r="D21" s="103">
        <v>462</v>
      </c>
      <c r="E21" s="1">
        <f t="shared" si="0"/>
        <v>56.82656826568266</v>
      </c>
      <c r="F21" s="2">
        <f t="shared" si="3"/>
        <v>1.0491880275035554</v>
      </c>
      <c r="G21" s="38">
        <v>7.4</v>
      </c>
      <c r="H21" s="17"/>
      <c r="I21" s="19" t="s">
        <v>84</v>
      </c>
      <c r="J21" s="110" t="s">
        <v>99</v>
      </c>
      <c r="K21" s="17"/>
      <c r="L21" s="2" t="s">
        <v>17</v>
      </c>
      <c r="M21" s="101">
        <v>1151</v>
      </c>
      <c r="N21" s="103">
        <v>656</v>
      </c>
      <c r="O21" s="1">
        <f t="shared" si="1"/>
        <v>56.993918331885318</v>
      </c>
      <c r="P21" s="2">
        <f t="shared" si="2"/>
        <v>1.054853468817105</v>
      </c>
    </row>
    <row r="22" spans="2:16" x14ac:dyDescent="0.25">
      <c r="B22" s="2" t="s">
        <v>18</v>
      </c>
      <c r="C22" s="101">
        <v>707</v>
      </c>
      <c r="D22" s="103">
        <v>407</v>
      </c>
      <c r="E22" s="1">
        <f t="shared" si="0"/>
        <v>57.567185289957564</v>
      </c>
      <c r="F22" s="2">
        <f t="shared" si="3"/>
        <v>1.0628620278620073</v>
      </c>
      <c r="G22" s="38">
        <v>8.1999999999999993</v>
      </c>
      <c r="H22" s="17"/>
      <c r="I22" s="19" t="s">
        <v>84</v>
      </c>
      <c r="J22" s="110" t="s">
        <v>100</v>
      </c>
      <c r="K22" s="17"/>
      <c r="L22" s="2" t="s">
        <v>18</v>
      </c>
      <c r="M22" s="101">
        <v>1041</v>
      </c>
      <c r="N22" s="103">
        <v>602</v>
      </c>
      <c r="O22" s="1">
        <f t="shared" si="1"/>
        <v>57.829010566762726</v>
      </c>
      <c r="P22" s="2">
        <f t="shared" si="2"/>
        <v>1.0703095028383671</v>
      </c>
    </row>
    <row r="23" spans="2:16" x14ac:dyDescent="0.25">
      <c r="B23" s="2" t="s">
        <v>20</v>
      </c>
      <c r="C23" s="101">
        <v>708</v>
      </c>
      <c r="D23" s="103">
        <v>463</v>
      </c>
      <c r="E23" s="1">
        <f t="shared" si="0"/>
        <v>65.395480225988706</v>
      </c>
      <c r="F23" s="2">
        <f t="shared" si="3"/>
        <v>1.207395712955404</v>
      </c>
      <c r="G23" s="38">
        <v>6.7</v>
      </c>
      <c r="H23" s="17"/>
      <c r="I23" s="19" t="s">
        <v>84</v>
      </c>
      <c r="J23" s="110" t="s">
        <v>101</v>
      </c>
      <c r="K23" s="17"/>
      <c r="L23" s="2" t="s">
        <v>20</v>
      </c>
      <c r="M23" s="101">
        <v>1023</v>
      </c>
      <c r="N23" s="103">
        <v>676</v>
      </c>
      <c r="O23" s="1">
        <f t="shared" si="1"/>
        <v>66.080156402737046</v>
      </c>
      <c r="P23" s="2">
        <f t="shared" si="2"/>
        <v>1.2230231617959757</v>
      </c>
    </row>
    <row r="24" spans="2:16" x14ac:dyDescent="0.25">
      <c r="B24" s="2" t="s">
        <v>19</v>
      </c>
      <c r="C24" s="101">
        <v>651</v>
      </c>
      <c r="D24" s="103">
        <v>406</v>
      </c>
      <c r="E24" s="1">
        <f t="shared" si="0"/>
        <v>62.365591397849464</v>
      </c>
      <c r="F24" s="2">
        <f t="shared" si="3"/>
        <v>1.1514549236350289</v>
      </c>
      <c r="G24" s="38">
        <v>12.7</v>
      </c>
      <c r="H24" s="17"/>
      <c r="I24" s="19" t="s">
        <v>84</v>
      </c>
      <c r="J24" s="110" t="s">
        <v>102</v>
      </c>
      <c r="K24" s="17"/>
      <c r="L24" s="2" t="s">
        <v>19</v>
      </c>
      <c r="M24" s="101">
        <v>982</v>
      </c>
      <c r="N24" s="103">
        <v>604</v>
      </c>
      <c r="O24" s="1">
        <f t="shared" si="1"/>
        <v>61.507128309572302</v>
      </c>
      <c r="P24" s="2">
        <f t="shared" si="2"/>
        <v>1.1383847532032789</v>
      </c>
    </row>
    <row r="25" spans="2:16" x14ac:dyDescent="0.25">
      <c r="B25" s="2" t="s">
        <v>58</v>
      </c>
      <c r="C25" s="101">
        <v>806</v>
      </c>
      <c r="D25" s="103">
        <v>444</v>
      </c>
      <c r="E25" s="1">
        <f t="shared" si="0"/>
        <v>55.086848635235732</v>
      </c>
      <c r="F25" s="2">
        <f t="shared" si="3"/>
        <v>1.0170676115927444</v>
      </c>
      <c r="G25" s="38">
        <v>8.1999999999999993</v>
      </c>
      <c r="H25" s="17"/>
      <c r="I25" s="19" t="s">
        <v>84</v>
      </c>
      <c r="J25" s="110" t="s">
        <v>86</v>
      </c>
      <c r="K25" s="17"/>
      <c r="L25" s="2" t="s">
        <v>58</v>
      </c>
      <c r="M25" s="101">
        <v>1148</v>
      </c>
      <c r="N25" s="103">
        <v>632</v>
      </c>
      <c r="O25" s="1">
        <f t="shared" si="1"/>
        <v>55.052264808362366</v>
      </c>
      <c r="P25" s="2">
        <f t="shared" si="2"/>
        <v>1.018917003761266</v>
      </c>
    </row>
    <row r="26" spans="2:16" x14ac:dyDescent="0.25">
      <c r="H26" s="17"/>
      <c r="I26" s="17"/>
      <c r="J26" s="17"/>
      <c r="K26" s="17"/>
      <c r="L26" s="17"/>
    </row>
    <row r="27" spans="2:16" x14ac:dyDescent="0.25">
      <c r="B27" s="91" t="s">
        <v>42</v>
      </c>
      <c r="C27" s="92"/>
      <c r="D27" s="92"/>
      <c r="E27" s="92"/>
      <c r="F27" s="92"/>
      <c r="H27" s="17"/>
      <c r="I27" s="17"/>
      <c r="J27" s="17"/>
      <c r="K27" s="17"/>
      <c r="L27" s="91" t="s">
        <v>42</v>
      </c>
      <c r="M27" s="92"/>
      <c r="N27" s="92"/>
      <c r="O27" s="92"/>
      <c r="P27" s="92"/>
    </row>
    <row r="28" spans="2:16" x14ac:dyDescent="0.25">
      <c r="B28" s="45" t="s">
        <v>8</v>
      </c>
      <c r="C28" s="100" t="s">
        <v>0</v>
      </c>
      <c r="D28" s="102" t="s">
        <v>1</v>
      </c>
      <c r="E28" s="43" t="s">
        <v>30</v>
      </c>
      <c r="F28" s="40" t="s">
        <v>3</v>
      </c>
      <c r="G28" s="38" t="s">
        <v>92</v>
      </c>
      <c r="H28" s="17"/>
      <c r="I28" s="17"/>
      <c r="J28" s="17"/>
      <c r="K28" s="17"/>
      <c r="L28" s="4" t="s">
        <v>40</v>
      </c>
      <c r="M28" s="100" t="s">
        <v>0</v>
      </c>
      <c r="N28" s="102" t="s">
        <v>1</v>
      </c>
      <c r="O28" s="43" t="s">
        <v>30</v>
      </c>
      <c r="P28" s="40" t="s">
        <v>3</v>
      </c>
    </row>
    <row r="29" spans="2:16" x14ac:dyDescent="0.25">
      <c r="B29" s="2" t="s">
        <v>14</v>
      </c>
      <c r="C29" s="101">
        <v>751</v>
      </c>
      <c r="D29" s="103">
        <v>405</v>
      </c>
      <c r="E29" s="1">
        <f t="shared" ref="E29:E36" si="4">100*D29/C29</f>
        <v>53.928095872170438</v>
      </c>
      <c r="F29" s="2">
        <f t="shared" ref="F29:F36" si="5">E29/$E$48</f>
        <v>0.99567357772885268</v>
      </c>
      <c r="G29" s="38">
        <v>9.6999999999999993</v>
      </c>
      <c r="H29" s="17"/>
      <c r="I29" s="17"/>
      <c r="J29" s="17"/>
      <c r="K29" s="17"/>
      <c r="L29" s="2" t="s">
        <v>14</v>
      </c>
      <c r="M29" s="101">
        <v>1137</v>
      </c>
      <c r="N29" s="103">
        <v>613</v>
      </c>
      <c r="O29" s="1">
        <f t="shared" ref="O29:O36" si="6">100*N29/M29</f>
        <v>53.913808267370271</v>
      </c>
      <c r="P29" s="2">
        <f t="shared" ref="P29:P36" si="7">O29/$O$48</f>
        <v>0.99784624978414926</v>
      </c>
    </row>
    <row r="30" spans="2:16" x14ac:dyDescent="0.25">
      <c r="B30" s="2" t="s">
        <v>15</v>
      </c>
      <c r="C30" s="101">
        <v>771</v>
      </c>
      <c r="D30" s="103">
        <v>434</v>
      </c>
      <c r="E30" s="1">
        <f t="shared" si="4"/>
        <v>56.290531776913099</v>
      </c>
      <c r="F30" s="2">
        <f t="shared" si="5"/>
        <v>1.0392911943234724</v>
      </c>
      <c r="G30" s="38">
        <v>8.6999999999999993</v>
      </c>
      <c r="H30" s="17"/>
      <c r="I30" s="17"/>
      <c r="J30" s="17"/>
      <c r="K30" s="17"/>
      <c r="L30" s="2" t="s">
        <v>15</v>
      </c>
      <c r="M30" s="101">
        <v>1130</v>
      </c>
      <c r="N30" s="103">
        <v>637</v>
      </c>
      <c r="O30" s="1">
        <f t="shared" si="6"/>
        <v>56.371681415929203</v>
      </c>
      <c r="P30" s="2">
        <f t="shared" si="7"/>
        <v>1.0433369984912675</v>
      </c>
    </row>
    <row r="31" spans="2:16" x14ac:dyDescent="0.25">
      <c r="B31" s="2" t="s">
        <v>16</v>
      </c>
      <c r="C31" s="101">
        <v>846</v>
      </c>
      <c r="D31" s="103">
        <v>455</v>
      </c>
      <c r="E31" s="1">
        <f t="shared" si="4"/>
        <v>53.782505910165483</v>
      </c>
      <c r="F31" s="2">
        <f t="shared" si="5"/>
        <v>0.99298555257227206</v>
      </c>
      <c r="G31" s="38">
        <v>8.6</v>
      </c>
      <c r="H31" s="17"/>
      <c r="I31" s="17"/>
      <c r="J31" s="17"/>
      <c r="K31" s="17"/>
      <c r="L31" s="2" t="s">
        <v>16</v>
      </c>
      <c r="M31" s="101">
        <v>1205</v>
      </c>
      <c r="N31" s="103">
        <v>643</v>
      </c>
      <c r="O31" s="1">
        <f t="shared" si="6"/>
        <v>53.360995850622409</v>
      </c>
      <c r="P31" s="2">
        <f t="shared" si="7"/>
        <v>0.98761470030520404</v>
      </c>
    </row>
    <row r="32" spans="2:16" x14ac:dyDescent="0.25">
      <c r="B32" s="2" t="s">
        <v>17</v>
      </c>
      <c r="C32" s="101">
        <v>805</v>
      </c>
      <c r="D32" s="103">
        <v>438</v>
      </c>
      <c r="E32" s="1">
        <f t="shared" si="4"/>
        <v>54.409937888198755</v>
      </c>
      <c r="F32" s="2">
        <f t="shared" si="5"/>
        <v>1.0045698192193031</v>
      </c>
      <c r="G32" s="38">
        <v>7.2</v>
      </c>
      <c r="H32" s="17"/>
      <c r="I32" s="17"/>
      <c r="J32" s="17"/>
      <c r="K32" s="17"/>
      <c r="L32" s="2" t="s">
        <v>17</v>
      </c>
      <c r="M32" s="101">
        <v>1145</v>
      </c>
      <c r="N32" s="103">
        <v>621</v>
      </c>
      <c r="O32" s="1">
        <f t="shared" si="6"/>
        <v>54.235807860262007</v>
      </c>
      <c r="P32" s="2">
        <f t="shared" si="7"/>
        <v>1.0038058749066339</v>
      </c>
    </row>
    <row r="33" spans="1:17" x14ac:dyDescent="0.25">
      <c r="B33" s="2" t="s">
        <v>18</v>
      </c>
      <c r="C33" s="101">
        <v>717</v>
      </c>
      <c r="D33" s="103">
        <v>411</v>
      </c>
      <c r="E33" s="1">
        <f t="shared" si="4"/>
        <v>57.322175732217573</v>
      </c>
      <c r="F33" s="2">
        <f t="shared" si="5"/>
        <v>1.0583384202881188</v>
      </c>
      <c r="G33" s="38">
        <v>10.5</v>
      </c>
      <c r="H33" s="17"/>
      <c r="I33" s="17"/>
      <c r="J33" s="17"/>
      <c r="K33" s="17"/>
      <c r="L33" s="2" t="s">
        <v>18</v>
      </c>
      <c r="M33" s="101">
        <v>1053</v>
      </c>
      <c r="N33" s="103">
        <v>605</v>
      </c>
      <c r="O33" s="1">
        <f t="shared" si="6"/>
        <v>57.45489078822412</v>
      </c>
      <c r="P33" s="2">
        <f t="shared" si="7"/>
        <v>1.0633852281491545</v>
      </c>
    </row>
    <row r="34" spans="1:17" x14ac:dyDescent="0.25">
      <c r="B34" s="2" t="s">
        <v>20</v>
      </c>
      <c r="C34" s="101">
        <v>740</v>
      </c>
      <c r="D34" s="103">
        <v>463</v>
      </c>
      <c r="E34" s="1">
        <f t="shared" si="4"/>
        <v>62.567567567567565</v>
      </c>
      <c r="F34" s="2">
        <f t="shared" si="5"/>
        <v>1.1551840064492243</v>
      </c>
      <c r="G34" s="38">
        <v>9.6</v>
      </c>
      <c r="H34" s="17"/>
      <c r="I34" s="17"/>
      <c r="J34" s="17"/>
      <c r="K34" s="17"/>
      <c r="L34" s="2" t="s">
        <v>20</v>
      </c>
      <c r="M34" s="101">
        <v>1072</v>
      </c>
      <c r="N34" s="103">
        <v>675</v>
      </c>
      <c r="O34" s="1">
        <f t="shared" si="6"/>
        <v>62.96641791044776</v>
      </c>
      <c r="P34" s="2">
        <f t="shared" si="7"/>
        <v>1.1653935419047046</v>
      </c>
    </row>
    <row r="35" spans="1:17" x14ac:dyDescent="0.25">
      <c r="B35" s="2" t="s">
        <v>19</v>
      </c>
      <c r="C35" s="101">
        <v>680</v>
      </c>
      <c r="D35" s="103">
        <v>415</v>
      </c>
      <c r="E35" s="1">
        <f t="shared" si="4"/>
        <v>61.029411764705884</v>
      </c>
      <c r="F35" s="2">
        <f t="shared" si="5"/>
        <v>1.1267850602863576</v>
      </c>
      <c r="G35" s="38">
        <v>13.1</v>
      </c>
      <c r="H35" s="17"/>
      <c r="I35" s="17"/>
      <c r="J35" s="17"/>
      <c r="K35" s="17"/>
      <c r="L35" s="2" t="s">
        <v>19</v>
      </c>
      <c r="M35" s="101">
        <v>999</v>
      </c>
      <c r="N35" s="103">
        <v>607</v>
      </c>
      <c r="O35" s="1">
        <f t="shared" si="6"/>
        <v>60.76076076076076</v>
      </c>
      <c r="P35" s="2">
        <f t="shared" si="7"/>
        <v>1.1245708512832224</v>
      </c>
    </row>
    <row r="36" spans="1:17" x14ac:dyDescent="0.25">
      <c r="B36" s="2" t="s">
        <v>59</v>
      </c>
      <c r="C36" s="101">
        <v>785</v>
      </c>
      <c r="D36" s="103">
        <v>426</v>
      </c>
      <c r="E36" s="1">
        <f t="shared" si="4"/>
        <v>54.267515923566876</v>
      </c>
      <c r="F36" s="2">
        <f t="shared" si="5"/>
        <v>1.0019402847479151</v>
      </c>
      <c r="G36" s="38">
        <v>9.3000000000000007</v>
      </c>
      <c r="H36" s="17"/>
      <c r="I36" s="17"/>
      <c r="J36" s="17"/>
      <c r="K36" s="17"/>
      <c r="L36" s="2" t="s">
        <v>59</v>
      </c>
      <c r="M36" s="101">
        <v>1148</v>
      </c>
      <c r="N36" s="103">
        <v>632</v>
      </c>
      <c r="O36" s="1">
        <f t="shared" si="6"/>
        <v>55.052264808362366</v>
      </c>
      <c r="P36" s="2">
        <f t="shared" si="7"/>
        <v>1.018917003761266</v>
      </c>
    </row>
    <row r="37" spans="1:17" x14ac:dyDescent="0.25">
      <c r="B37" s="21"/>
      <c r="C37" s="22"/>
      <c r="D37" s="22"/>
      <c r="E37" s="22"/>
      <c r="F37" s="22"/>
      <c r="G37" s="20"/>
      <c r="H37" s="17"/>
      <c r="I37" s="17"/>
      <c r="J37" s="17"/>
      <c r="K37" s="17"/>
      <c r="L37" s="22"/>
      <c r="M37" s="22"/>
      <c r="N37" s="20"/>
      <c r="O37" s="17"/>
      <c r="P37" s="17"/>
      <c r="Q37" s="17"/>
    </row>
    <row r="38" spans="1:17" x14ac:dyDescent="0.25">
      <c r="B38" s="93" t="s">
        <v>45</v>
      </c>
      <c r="C38" s="94"/>
      <c r="D38" s="94"/>
      <c r="E38" s="94"/>
      <c r="F38" s="94"/>
      <c r="H38" s="17"/>
      <c r="I38" s="17"/>
      <c r="J38" s="17"/>
      <c r="K38" s="17"/>
      <c r="L38" s="93" t="s">
        <v>45</v>
      </c>
      <c r="M38" s="94"/>
      <c r="N38" s="94"/>
      <c r="O38" s="94"/>
      <c r="P38" s="94"/>
    </row>
    <row r="39" spans="1:17" x14ac:dyDescent="0.25">
      <c r="B39" s="45" t="s">
        <v>8</v>
      </c>
      <c r="C39" s="100" t="s">
        <v>0</v>
      </c>
      <c r="D39" s="102" t="s">
        <v>1</v>
      </c>
      <c r="E39" s="33" t="s">
        <v>30</v>
      </c>
      <c r="F39" s="6" t="s">
        <v>3</v>
      </c>
      <c r="G39" s="38" t="s">
        <v>92</v>
      </c>
      <c r="H39" s="17"/>
      <c r="I39" s="17"/>
      <c r="J39" s="17"/>
      <c r="K39" s="17"/>
      <c r="L39" s="4" t="s">
        <v>40</v>
      </c>
      <c r="M39" s="100" t="s">
        <v>0</v>
      </c>
      <c r="N39" s="102" t="s">
        <v>1</v>
      </c>
      <c r="O39" s="33" t="s">
        <v>30</v>
      </c>
      <c r="P39" s="6" t="s">
        <v>3</v>
      </c>
    </row>
    <row r="40" spans="1:17" x14ac:dyDescent="0.25">
      <c r="B40" s="2" t="s">
        <v>14</v>
      </c>
      <c r="C40" s="107">
        <v>808</v>
      </c>
      <c r="D40" s="104">
        <v>432</v>
      </c>
      <c r="E40" s="5">
        <f>100*D40/C40</f>
        <v>53.465346534653463</v>
      </c>
      <c r="F40" s="2">
        <f t="shared" ref="F40:F47" si="8">E40/$E$48</f>
        <v>0.98712984405857207</v>
      </c>
      <c r="G40" s="38">
        <v>6.1</v>
      </c>
      <c r="H40" s="17"/>
      <c r="I40" s="17"/>
      <c r="J40" s="17"/>
      <c r="K40" s="17"/>
      <c r="L40" s="2" t="s">
        <v>14</v>
      </c>
      <c r="M40" s="107">
        <v>1202</v>
      </c>
      <c r="N40" s="104">
        <v>640</v>
      </c>
      <c r="O40" s="5">
        <f t="shared" ref="O40:O47" si="9">100*N40/M40</f>
        <v>53.244592346089853</v>
      </c>
      <c r="P40" s="2">
        <f>O40/$O$48</f>
        <v>0.98546028376160699</v>
      </c>
    </row>
    <row r="41" spans="1:17" x14ac:dyDescent="0.25">
      <c r="B41" s="2" t="s">
        <v>15</v>
      </c>
      <c r="C41" s="108">
        <v>830</v>
      </c>
      <c r="D41" s="105">
        <v>460</v>
      </c>
      <c r="E41" s="5">
        <f t="shared" ref="E41:E47" si="10">100*D41/C41</f>
        <v>55.421686746987952</v>
      </c>
      <c r="F41" s="2">
        <f t="shared" si="8"/>
        <v>1.0232497223329151</v>
      </c>
      <c r="G41" s="38">
        <v>5.6</v>
      </c>
      <c r="H41" s="17"/>
      <c r="I41" s="17"/>
      <c r="J41" s="17"/>
      <c r="K41" s="17"/>
      <c r="L41" s="2" t="s">
        <v>15</v>
      </c>
      <c r="M41" s="107">
        <v>1202</v>
      </c>
      <c r="N41" s="104">
        <v>655</v>
      </c>
      <c r="O41" s="5">
        <f t="shared" si="9"/>
        <v>54.492512479201331</v>
      </c>
      <c r="P41" s="2">
        <f t="shared" ref="P41:P47" si="11">O41/$O$48</f>
        <v>1.0085570091622695</v>
      </c>
    </row>
    <row r="42" spans="1:17" x14ac:dyDescent="0.25">
      <c r="B42" s="2" t="s">
        <v>16</v>
      </c>
      <c r="C42" s="108">
        <v>818</v>
      </c>
      <c r="D42" s="106">
        <v>450</v>
      </c>
      <c r="E42" s="5">
        <f t="shared" si="10"/>
        <v>55.012224938875306</v>
      </c>
      <c r="F42" s="2">
        <f t="shared" si="8"/>
        <v>1.0156898354718396</v>
      </c>
      <c r="G42" s="38">
        <v>5.9</v>
      </c>
      <c r="H42" s="17"/>
      <c r="I42" s="17"/>
      <c r="J42" s="17"/>
      <c r="K42" s="17"/>
      <c r="L42" s="2" t="s">
        <v>16</v>
      </c>
      <c r="M42" s="108">
        <v>1170</v>
      </c>
      <c r="N42" s="106">
        <v>637</v>
      </c>
      <c r="O42" s="5">
        <f t="shared" si="9"/>
        <v>54.444444444444443</v>
      </c>
      <c r="P42" s="2">
        <f t="shared" si="11"/>
        <v>1.007667357517207</v>
      </c>
    </row>
    <row r="43" spans="1:17" x14ac:dyDescent="0.25">
      <c r="B43" s="2" t="s">
        <v>17</v>
      </c>
      <c r="C43" s="109">
        <v>838</v>
      </c>
      <c r="D43" s="105">
        <v>451</v>
      </c>
      <c r="E43" s="5">
        <f>100*D43/C43</f>
        <v>53.818615751789977</v>
      </c>
      <c r="F43" s="2">
        <f t="shared" si="8"/>
        <v>0.9936522480047737</v>
      </c>
      <c r="G43" s="38">
        <v>5.3</v>
      </c>
      <c r="H43" s="17"/>
      <c r="I43" s="17"/>
      <c r="J43" s="17"/>
      <c r="K43" s="17"/>
      <c r="L43" s="2" t="s">
        <v>17</v>
      </c>
      <c r="M43" s="109">
        <v>1188</v>
      </c>
      <c r="N43" s="105">
        <v>636</v>
      </c>
      <c r="O43" s="5">
        <f t="shared" si="9"/>
        <v>53.535353535353536</v>
      </c>
      <c r="P43" s="2">
        <f t="shared" si="11"/>
        <v>0.99084174301320915</v>
      </c>
    </row>
    <row r="44" spans="1:17" x14ac:dyDescent="0.25">
      <c r="B44" s="2" t="s">
        <v>18</v>
      </c>
      <c r="C44" s="108">
        <v>738</v>
      </c>
      <c r="D44" s="106">
        <v>419</v>
      </c>
      <c r="E44" s="5">
        <f>100*D44/C44</f>
        <v>56.775067750677508</v>
      </c>
      <c r="F44" s="2">
        <f t="shared" si="8"/>
        <v>1.0482371743128254</v>
      </c>
      <c r="G44" s="38">
        <v>5.8</v>
      </c>
      <c r="H44" s="17"/>
      <c r="I44" s="17"/>
      <c r="J44" s="17"/>
      <c r="K44" s="17"/>
      <c r="L44" s="2" t="s">
        <v>18</v>
      </c>
      <c r="M44" s="108">
        <v>1075</v>
      </c>
      <c r="N44" s="106">
        <v>606</v>
      </c>
      <c r="O44" s="5">
        <f t="shared" si="9"/>
        <v>56.372093023255815</v>
      </c>
      <c r="P44" s="2">
        <f t="shared" si="11"/>
        <v>1.0433446165920925</v>
      </c>
    </row>
    <row r="45" spans="1:17" x14ac:dyDescent="0.25">
      <c r="B45" s="2" t="s">
        <v>20</v>
      </c>
      <c r="C45" s="108">
        <v>670</v>
      </c>
      <c r="D45" s="106">
        <v>432</v>
      </c>
      <c r="E45" s="5">
        <f>100*D45/C45</f>
        <v>64.477611940298502</v>
      </c>
      <c r="F45" s="2">
        <f t="shared" si="8"/>
        <v>1.1904491253721285</v>
      </c>
      <c r="G45" s="38">
        <v>5.3</v>
      </c>
      <c r="H45" s="17"/>
      <c r="I45" s="17"/>
      <c r="J45" s="17"/>
      <c r="K45" s="17"/>
      <c r="L45" s="2" t="s">
        <v>20</v>
      </c>
      <c r="M45" s="108">
        <v>994</v>
      </c>
      <c r="N45" s="106">
        <v>645</v>
      </c>
      <c r="O45" s="5">
        <f t="shared" si="9"/>
        <v>64.889336016096578</v>
      </c>
      <c r="P45" s="2">
        <f t="shared" si="11"/>
        <v>1.2009832485499501</v>
      </c>
    </row>
    <row r="46" spans="1:17" x14ac:dyDescent="0.25">
      <c r="B46" s="2" t="s">
        <v>19</v>
      </c>
      <c r="C46" s="108">
        <v>646</v>
      </c>
      <c r="D46" s="106">
        <v>395</v>
      </c>
      <c r="E46" s="5">
        <f t="shared" si="10"/>
        <v>61.145510835913313</v>
      </c>
      <c r="F46" s="2">
        <f t="shared" si="8"/>
        <v>1.1289285955944484</v>
      </c>
      <c r="G46" s="38">
        <v>9</v>
      </c>
      <c r="H46" s="17"/>
      <c r="I46" s="17"/>
      <c r="J46" s="17"/>
      <c r="K46" s="17"/>
      <c r="L46" s="2" t="s">
        <v>19</v>
      </c>
      <c r="M46" s="108">
        <v>991</v>
      </c>
      <c r="N46" s="106">
        <v>599</v>
      </c>
      <c r="O46" s="5">
        <f t="shared" si="9"/>
        <v>60.443995963673061</v>
      </c>
      <c r="P46" s="2">
        <f t="shared" si="11"/>
        <v>1.1187081126825642</v>
      </c>
    </row>
    <row r="47" spans="1:17" x14ac:dyDescent="0.25">
      <c r="B47" s="2" t="s">
        <v>59</v>
      </c>
      <c r="C47" s="108">
        <v>870</v>
      </c>
      <c r="D47" s="105">
        <v>489</v>
      </c>
      <c r="E47" s="5">
        <f t="shared" si="10"/>
        <v>56.206896551724135</v>
      </c>
      <c r="F47" s="2">
        <f t="shared" si="8"/>
        <v>1.0377470384889063</v>
      </c>
      <c r="G47" s="38">
        <v>9.1999999999999993</v>
      </c>
      <c r="H47" s="17"/>
      <c r="I47" s="17"/>
      <c r="J47" s="17"/>
      <c r="K47" s="17"/>
      <c r="L47" s="2" t="s">
        <v>59</v>
      </c>
      <c r="M47" s="107">
        <v>1179</v>
      </c>
      <c r="N47" s="104">
        <v>644</v>
      </c>
      <c r="O47" s="5">
        <f t="shared" si="9"/>
        <v>54.622561492790503</v>
      </c>
      <c r="P47" s="2">
        <f t="shared" si="11"/>
        <v>1.0109639791884739</v>
      </c>
    </row>
    <row r="48" spans="1:17" ht="18.75" x14ac:dyDescent="0.3">
      <c r="A48" s="20"/>
      <c r="B48" s="22" t="s">
        <v>22</v>
      </c>
      <c r="C48" s="22"/>
      <c r="D48" s="22"/>
      <c r="E48" s="83">
        <f>AVERAGE(E18,E29,E40)</f>
        <v>54.162425395661586</v>
      </c>
      <c r="F48" s="22"/>
      <c r="G48" s="20"/>
      <c r="I48" s="18"/>
      <c r="L48" s="22" t="s">
        <v>22</v>
      </c>
      <c r="M48" s="27"/>
      <c r="N48" s="22"/>
      <c r="O48" s="82">
        <f>AVERAGE(O18,O29,O40)</f>
        <v>54.030175770097571</v>
      </c>
    </row>
    <row r="49" spans="2:20" x14ac:dyDescent="0.25">
      <c r="H49" s="17"/>
      <c r="I49" s="18"/>
      <c r="J49" s="18"/>
      <c r="K49" s="18"/>
    </row>
    <row r="50" spans="2:20" x14ac:dyDescent="0.25">
      <c r="B50" s="87" t="s">
        <v>60</v>
      </c>
      <c r="C50" s="88"/>
      <c r="D50" s="88"/>
      <c r="E50" s="88"/>
      <c r="F50" s="88"/>
      <c r="G50" s="50"/>
      <c r="H50" s="51"/>
      <c r="I50" s="50"/>
      <c r="J50" s="28"/>
      <c r="L50" s="95" t="s">
        <v>54</v>
      </c>
      <c r="M50" s="96"/>
      <c r="N50" s="96"/>
      <c r="O50" s="96"/>
      <c r="P50" s="96"/>
      <c r="Q50" s="23"/>
      <c r="R50" s="53"/>
      <c r="S50" s="23"/>
      <c r="T50" s="25"/>
    </row>
    <row r="51" spans="2:20" x14ac:dyDescent="0.25">
      <c r="B51" s="7"/>
      <c r="C51" s="8" t="s">
        <v>43</v>
      </c>
      <c r="D51" s="8" t="s">
        <v>36</v>
      </c>
      <c r="E51" s="7" t="s">
        <v>44</v>
      </c>
      <c r="F51" s="9" t="s">
        <v>52</v>
      </c>
      <c r="G51" s="13" t="s">
        <v>57</v>
      </c>
      <c r="H51" s="10" t="s">
        <v>35</v>
      </c>
      <c r="I51" s="11"/>
      <c r="J51" s="13" t="s">
        <v>34</v>
      </c>
      <c r="K51" s="18"/>
      <c r="L51" s="7"/>
      <c r="M51" s="8" t="s">
        <v>43</v>
      </c>
      <c r="N51" s="8" t="s">
        <v>36</v>
      </c>
      <c r="O51" s="7" t="s">
        <v>44</v>
      </c>
      <c r="P51" s="9" t="s">
        <v>52</v>
      </c>
      <c r="Q51" s="13" t="s">
        <v>4</v>
      </c>
      <c r="R51" s="10" t="s">
        <v>35</v>
      </c>
      <c r="S51" s="11"/>
      <c r="T51" s="13" t="s">
        <v>34</v>
      </c>
    </row>
    <row r="52" spans="2:20" x14ac:dyDescent="0.25">
      <c r="B52" s="2" t="s">
        <v>14</v>
      </c>
      <c r="C52" s="7">
        <f>F18</f>
        <v>1.0171965782125754</v>
      </c>
      <c r="D52" s="8">
        <f>F29</f>
        <v>0.99567357772885268</v>
      </c>
      <c r="E52" s="7">
        <f>F40</f>
        <v>0.98712984405857207</v>
      </c>
      <c r="F52" s="48">
        <f>AVERAGE(C52:E52)</f>
        <v>1</v>
      </c>
      <c r="G52" s="49">
        <f>STDEV(C52:E52)</f>
        <v>1.5493242814952813E-2</v>
      </c>
      <c r="H52" s="10"/>
      <c r="I52" s="11"/>
      <c r="J52" s="49">
        <f t="shared" ref="J52:J59" si="12">STDEV(C52:E52)/SQRT(3)</f>
        <v>8.945027909833243E-3</v>
      </c>
      <c r="K52" s="27"/>
      <c r="L52" s="2" t="s">
        <v>14</v>
      </c>
      <c r="M52" s="7">
        <f>P18</f>
        <v>1.0166934664542435</v>
      </c>
      <c r="N52" s="8">
        <f>P29</f>
        <v>0.99784624978414926</v>
      </c>
      <c r="O52" s="7">
        <f>P40</f>
        <v>0.98546028376160699</v>
      </c>
      <c r="P52" s="48">
        <f>AVERAGE(M52:O52)</f>
        <v>0.99999999999999989</v>
      </c>
      <c r="Q52" s="49">
        <f>STDEV(M52:O52)</f>
        <v>1.5727584216023455E-2</v>
      </c>
      <c r="R52" s="10"/>
      <c r="S52" s="11"/>
      <c r="T52" s="49">
        <f>STDEV(M52:O52)/SQRT(3)</f>
        <v>9.0803249808236522E-3</v>
      </c>
    </row>
    <row r="53" spans="2:20" x14ac:dyDescent="0.25">
      <c r="B53" s="2" t="s">
        <v>15</v>
      </c>
      <c r="C53" s="7">
        <f t="shared" ref="C53:C59" si="13">F19</f>
        <v>1.0361388223792849</v>
      </c>
      <c r="D53" s="8">
        <f t="shared" ref="D53:D59" si="14">F30</f>
        <v>1.0392911943234724</v>
      </c>
      <c r="E53" s="7">
        <f t="shared" ref="E53:E59" si="15">F41</f>
        <v>1.0232497223329151</v>
      </c>
      <c r="F53" s="48">
        <f t="shared" ref="F53:F59" si="16">AVERAGE(C53:E53)</f>
        <v>1.0328932463452241</v>
      </c>
      <c r="G53" s="49">
        <f>STDEV(C53:E53)</f>
        <v>8.4989722173101964E-3</v>
      </c>
      <c r="H53" s="52">
        <f>TTEST(C52:E52,C53:E53,2,2)</f>
        <v>3.2156971026377899E-2</v>
      </c>
      <c r="I53" s="11" t="s">
        <v>7</v>
      </c>
      <c r="J53" s="49">
        <f t="shared" si="12"/>
        <v>4.9068838974991929E-3</v>
      </c>
      <c r="L53" s="2" t="s">
        <v>15</v>
      </c>
      <c r="M53" s="7">
        <f t="shared" ref="M53:M59" si="17">P19</f>
        <v>1.0393180567384142</v>
      </c>
      <c r="N53" s="8">
        <f t="shared" ref="N53:N59" si="18">P30</f>
        <v>1.0433369984912675</v>
      </c>
      <c r="O53" s="7">
        <f t="shared" ref="O53:O59" si="19">P41</f>
        <v>1.0085570091622695</v>
      </c>
      <c r="P53" s="48">
        <f t="shared" ref="P53:P59" si="20">AVERAGE(M53:O53)</f>
        <v>1.0304040214639836</v>
      </c>
      <c r="Q53" s="49">
        <f>STDEV(M53:O53)</f>
        <v>1.9026479787040095E-2</v>
      </c>
      <c r="R53" s="52">
        <f>TTEST(M52:O52,M53:O53,2,2)</f>
        <v>9.9835970033134311E-2</v>
      </c>
      <c r="S53" s="11"/>
      <c r="T53" s="49">
        <f t="shared" ref="T53:T59" si="21">STDEV(M53:O53)/SQRT(3)</f>
        <v>1.0984943226778574E-2</v>
      </c>
    </row>
    <row r="54" spans="2:20" x14ac:dyDescent="0.25">
      <c r="B54" s="2" t="s">
        <v>16</v>
      </c>
      <c r="C54" s="7">
        <f t="shared" si="13"/>
        <v>1.0356140839082246</v>
      </c>
      <c r="D54" s="8">
        <f t="shared" si="14"/>
        <v>0.99298555257227206</v>
      </c>
      <c r="E54" s="7">
        <f t="shared" si="15"/>
        <v>1.0156898354718396</v>
      </c>
      <c r="F54" s="48">
        <f t="shared" si="16"/>
        <v>1.0147631573174454</v>
      </c>
      <c r="G54" s="49">
        <f t="shared" ref="G54:G59" si="22">STDEV(C54:E54)</f>
        <v>2.1329368726393336E-2</v>
      </c>
      <c r="H54" s="52">
        <f>TTEST(C52:E52,C54:E54,2,2)</f>
        <v>0.38699324048338546</v>
      </c>
      <c r="I54" s="11"/>
      <c r="J54" s="49">
        <f t="shared" si="12"/>
        <v>1.2314516775827978E-2</v>
      </c>
      <c r="L54" s="2" t="s">
        <v>16</v>
      </c>
      <c r="M54" s="7">
        <f t="shared" si="17"/>
        <v>1.0335096484269854</v>
      </c>
      <c r="N54" s="8">
        <f t="shared" si="18"/>
        <v>0.98761470030520404</v>
      </c>
      <c r="O54" s="7">
        <f t="shared" si="19"/>
        <v>1.007667357517207</v>
      </c>
      <c r="P54" s="48">
        <f t="shared" si="20"/>
        <v>1.0095972354164655</v>
      </c>
      <c r="Q54" s="49">
        <f t="shared" ref="Q54:Q59" si="23">STDEV(M54:O54)</f>
        <v>2.3008256937560184E-2</v>
      </c>
      <c r="R54" s="52">
        <f>TTEST(M52:O52,M54:O54,2,2)</f>
        <v>0.58299374127173142</v>
      </c>
      <c r="S54" s="11"/>
      <c r="T54" s="49">
        <f t="shared" si="21"/>
        <v>1.3283823336484446E-2</v>
      </c>
    </row>
    <row r="55" spans="2:20" x14ac:dyDescent="0.25">
      <c r="B55" s="2" t="s">
        <v>17</v>
      </c>
      <c r="C55" s="7">
        <f t="shared" si="13"/>
        <v>1.0491880275035554</v>
      </c>
      <c r="D55" s="8">
        <f t="shared" si="14"/>
        <v>1.0045698192193031</v>
      </c>
      <c r="E55" s="7">
        <f t="shared" si="15"/>
        <v>0.9936522480047737</v>
      </c>
      <c r="F55" s="48">
        <f t="shared" si="16"/>
        <v>1.0158033649092106</v>
      </c>
      <c r="G55" s="49">
        <f t="shared" si="22"/>
        <v>2.9422782205457024E-2</v>
      </c>
      <c r="H55" s="52">
        <f>TTEST(C52:E52,C55:E55,2,2)</f>
        <v>0.45666202573772835</v>
      </c>
      <c r="I55" s="11"/>
      <c r="J55" s="49">
        <f t="shared" si="12"/>
        <v>1.6987251226628346E-2</v>
      </c>
      <c r="L55" s="2" t="s">
        <v>17</v>
      </c>
      <c r="M55" s="7">
        <f t="shared" si="17"/>
        <v>1.054853468817105</v>
      </c>
      <c r="N55" s="8">
        <f t="shared" si="18"/>
        <v>1.0038058749066339</v>
      </c>
      <c r="O55" s="7">
        <f t="shared" si="19"/>
        <v>0.99084174301320915</v>
      </c>
      <c r="P55" s="48">
        <f t="shared" si="20"/>
        <v>1.0165003622456494</v>
      </c>
      <c r="Q55" s="49">
        <f t="shared" si="23"/>
        <v>3.3841361773702353E-2</v>
      </c>
      <c r="R55" s="52">
        <f>TTEST(M52:O52,M55:O55,2,2)</f>
        <v>0.48646180369569136</v>
      </c>
      <c r="S55" s="11"/>
      <c r="T55" s="49">
        <f t="shared" si="21"/>
        <v>1.9538319329790565E-2</v>
      </c>
    </row>
    <row r="56" spans="2:20" x14ac:dyDescent="0.25">
      <c r="B56" s="2" t="s">
        <v>18</v>
      </c>
      <c r="C56" s="7">
        <f t="shared" si="13"/>
        <v>1.0628620278620073</v>
      </c>
      <c r="D56" s="8">
        <f t="shared" si="14"/>
        <v>1.0583384202881188</v>
      </c>
      <c r="E56" s="7">
        <f t="shared" si="15"/>
        <v>1.0482371743128254</v>
      </c>
      <c r="F56" s="48">
        <f t="shared" si="16"/>
        <v>1.0564792074876503</v>
      </c>
      <c r="G56" s="49">
        <f t="shared" si="22"/>
        <v>7.4875957096937271E-3</v>
      </c>
      <c r="H56" s="52">
        <f>TTEST(C52:E52,C56:E56,1,2)</f>
        <v>2.3634569628328632E-3</v>
      </c>
      <c r="I56" s="11" t="s">
        <v>5</v>
      </c>
      <c r="J56" s="49">
        <f t="shared" si="12"/>
        <v>4.3229653985747607E-3</v>
      </c>
      <c r="L56" s="2" t="s">
        <v>18</v>
      </c>
      <c r="M56" s="7">
        <f t="shared" si="17"/>
        <v>1.0703095028383671</v>
      </c>
      <c r="N56" s="8">
        <f t="shared" si="18"/>
        <v>1.0633852281491545</v>
      </c>
      <c r="O56" s="7">
        <f t="shared" si="19"/>
        <v>1.0433446165920925</v>
      </c>
      <c r="P56" s="48">
        <f t="shared" si="20"/>
        <v>1.0590131158598712</v>
      </c>
      <c r="Q56" s="49">
        <f t="shared" si="23"/>
        <v>1.4004027883834251E-2</v>
      </c>
      <c r="R56" s="52">
        <f>TTEST(M52:O52,M56:O56,1,2)</f>
        <v>4.1584123438047384E-3</v>
      </c>
      <c r="S56" s="11" t="s">
        <v>5</v>
      </c>
      <c r="T56" s="49">
        <f t="shared" si="21"/>
        <v>8.0852292684707311E-3</v>
      </c>
    </row>
    <row r="57" spans="2:20" x14ac:dyDescent="0.25">
      <c r="B57" s="2" t="s">
        <v>20</v>
      </c>
      <c r="C57" s="7">
        <f t="shared" si="13"/>
        <v>1.207395712955404</v>
      </c>
      <c r="D57" s="8">
        <f t="shared" si="14"/>
        <v>1.1551840064492243</v>
      </c>
      <c r="E57" s="7">
        <f t="shared" si="15"/>
        <v>1.1904491253721285</v>
      </c>
      <c r="F57" s="48">
        <f t="shared" si="16"/>
        <v>1.1843429482589192</v>
      </c>
      <c r="G57" s="49">
        <f t="shared" si="22"/>
        <v>2.6636058703856279E-2</v>
      </c>
      <c r="H57" s="52">
        <f>TTEST(C52:E52,C57:E57,2,2)</f>
        <v>4.8968253654969494E-4</v>
      </c>
      <c r="I57" s="11" t="s">
        <v>6</v>
      </c>
      <c r="J57" s="49">
        <f t="shared" si="12"/>
        <v>1.5378335662822097E-2</v>
      </c>
      <c r="L57" s="2" t="s">
        <v>20</v>
      </c>
      <c r="M57" s="7">
        <f t="shared" si="17"/>
        <v>1.2230231617959757</v>
      </c>
      <c r="N57" s="8">
        <f t="shared" si="18"/>
        <v>1.1653935419047046</v>
      </c>
      <c r="O57" s="7">
        <f t="shared" si="19"/>
        <v>1.2009832485499501</v>
      </c>
      <c r="P57" s="48">
        <f t="shared" si="20"/>
        <v>1.1964666507502102</v>
      </c>
      <c r="Q57" s="49">
        <f t="shared" si="23"/>
        <v>2.9079082068843926E-2</v>
      </c>
      <c r="R57" s="52">
        <f>TTEST(M52:O52,M57:O57,2,2)</f>
        <v>5.0246894975878209E-4</v>
      </c>
      <c r="S57" s="11" t="s">
        <v>6</v>
      </c>
      <c r="T57" s="49">
        <f t="shared" si="21"/>
        <v>1.6788815860234261E-2</v>
      </c>
    </row>
    <row r="58" spans="2:20" x14ac:dyDescent="0.25">
      <c r="B58" s="2" t="s">
        <v>19</v>
      </c>
      <c r="C58" s="7">
        <f t="shared" si="13"/>
        <v>1.1514549236350289</v>
      </c>
      <c r="D58" s="8">
        <f t="shared" si="14"/>
        <v>1.1267850602863576</v>
      </c>
      <c r="E58" s="7">
        <f t="shared" si="15"/>
        <v>1.1289285955944484</v>
      </c>
      <c r="F58" s="48">
        <f t="shared" si="16"/>
        <v>1.1357228598386115</v>
      </c>
      <c r="G58" s="49">
        <f t="shared" si="22"/>
        <v>1.366645745521366E-2</v>
      </c>
      <c r="H58" s="52">
        <f>TTEST(C52:E52,C58:E58,2,2)</f>
        <v>3.4019986487157964E-4</v>
      </c>
      <c r="I58" s="11" t="s">
        <v>6</v>
      </c>
      <c r="J58" s="49">
        <f t="shared" si="12"/>
        <v>7.8903328906361758E-3</v>
      </c>
      <c r="L58" s="2" t="s">
        <v>19</v>
      </c>
      <c r="M58" s="7">
        <f t="shared" si="17"/>
        <v>1.1383847532032789</v>
      </c>
      <c r="N58" s="8">
        <f t="shared" si="18"/>
        <v>1.1245708512832224</v>
      </c>
      <c r="O58" s="7">
        <f t="shared" si="19"/>
        <v>1.1187081126825642</v>
      </c>
      <c r="P58" s="48">
        <f t="shared" si="20"/>
        <v>1.1272212390563554</v>
      </c>
      <c r="Q58" s="49">
        <f t="shared" si="23"/>
        <v>1.0102522559061019E-2</v>
      </c>
      <c r="R58" s="52">
        <f>TTEST(M52:O52,M58:O58,2,2)</f>
        <v>2.9635165147070403E-4</v>
      </c>
      <c r="S58" s="11" t="s">
        <v>6</v>
      </c>
      <c r="T58" s="49">
        <f t="shared" si="21"/>
        <v>5.8326941189681463E-3</v>
      </c>
    </row>
    <row r="59" spans="2:20" x14ac:dyDescent="0.25">
      <c r="B59" s="2" t="s">
        <v>59</v>
      </c>
      <c r="C59" s="7">
        <f t="shared" si="13"/>
        <v>1.0170676115927444</v>
      </c>
      <c r="D59" s="8">
        <f t="shared" si="14"/>
        <v>1.0019402847479151</v>
      </c>
      <c r="E59" s="7">
        <f t="shared" si="15"/>
        <v>1.0377470384889063</v>
      </c>
      <c r="F59" s="48">
        <f t="shared" si="16"/>
        <v>1.0189183116098552</v>
      </c>
      <c r="G59" s="49">
        <f t="shared" si="22"/>
        <v>1.7974974861790408E-2</v>
      </c>
      <c r="H59" s="52">
        <f>TTEST(C52:E52,C59:E59,2,2)</f>
        <v>0.23947106462889964</v>
      </c>
      <c r="I59" s="11"/>
      <c r="J59" s="49">
        <f t="shared" si="12"/>
        <v>1.0377856575131449E-2</v>
      </c>
      <c r="L59" s="2" t="s">
        <v>59</v>
      </c>
      <c r="M59" s="7">
        <f t="shared" si="17"/>
        <v>1.018917003761266</v>
      </c>
      <c r="N59" s="8">
        <f t="shared" si="18"/>
        <v>1.018917003761266</v>
      </c>
      <c r="O59" s="7">
        <f t="shared" si="19"/>
        <v>1.0109639791884739</v>
      </c>
      <c r="P59" s="48">
        <f t="shared" si="20"/>
        <v>1.0162659955703353</v>
      </c>
      <c r="Q59" s="49">
        <f t="shared" si="23"/>
        <v>4.59168087797324E-3</v>
      </c>
      <c r="R59" s="52">
        <f>TTEST(M52:O52,M59:O59,2,2)</f>
        <v>0.16063276285728559</v>
      </c>
      <c r="S59" s="11"/>
      <c r="T59" s="49">
        <f t="shared" si="21"/>
        <v>2.6510081909307073E-3</v>
      </c>
    </row>
    <row r="60" spans="2:20" x14ac:dyDescent="0.25">
      <c r="I60" s="18" t="s">
        <v>37</v>
      </c>
      <c r="S60" s="18" t="s">
        <v>37</v>
      </c>
    </row>
    <row r="61" spans="2:20" x14ac:dyDescent="0.25">
      <c r="I61" s="18" t="s">
        <v>38</v>
      </c>
      <c r="J61" s="18"/>
      <c r="K61" s="18"/>
      <c r="S61" s="18" t="s">
        <v>38</v>
      </c>
      <c r="T61" s="18"/>
    </row>
    <row r="62" spans="2:20" x14ac:dyDescent="0.25">
      <c r="I62" s="27" t="s">
        <v>39</v>
      </c>
      <c r="J62" s="27"/>
      <c r="K62" s="27"/>
      <c r="S62" s="27" t="s">
        <v>39</v>
      </c>
      <c r="T62" s="27"/>
    </row>
    <row r="63" spans="2:20" x14ac:dyDescent="0.25">
      <c r="E63" s="26" t="s">
        <v>27</v>
      </c>
      <c r="F63" s="26"/>
    </row>
    <row r="64" spans="2:20" x14ac:dyDescent="0.25">
      <c r="E64" s="26" t="s">
        <v>28</v>
      </c>
      <c r="F64" s="26"/>
      <c r="H64" t="s">
        <v>26</v>
      </c>
    </row>
    <row r="74" spans="3:7" x14ac:dyDescent="0.25">
      <c r="C74" t="s">
        <v>94</v>
      </c>
      <c r="E74" t="s">
        <v>94</v>
      </c>
      <c r="G74" t="s">
        <v>95</v>
      </c>
    </row>
    <row r="75" spans="3:7" x14ac:dyDescent="0.25">
      <c r="E75" t="s">
        <v>96</v>
      </c>
    </row>
  </sheetData>
  <mergeCells count="8">
    <mergeCell ref="B50:F50"/>
    <mergeCell ref="L16:P16"/>
    <mergeCell ref="L27:P27"/>
    <mergeCell ref="B16:F16"/>
    <mergeCell ref="B27:F27"/>
    <mergeCell ref="B38:F38"/>
    <mergeCell ref="L38:P38"/>
    <mergeCell ref="L50:P50"/>
  </mergeCells>
  <hyperlinks>
    <hyperlink ref="J18" r:id="rId1" location="file-cc842125-78a2-4946-87a1-54e7d20788ed" xr:uid="{CCC401ED-8269-42DC-93F1-7623E00D70F2}"/>
    <hyperlink ref="J19" r:id="rId2" location="file-e353b188-a1f5-425c-b770-0498dd1d42dd" xr:uid="{A411B939-EC15-4FA5-86ED-C3AF8B12AB7D}"/>
    <hyperlink ref="J20" r:id="rId3" location="file-313514fa-6e4b-43bf-a484-111ce92cff4d" xr:uid="{A672FE6B-B186-44FB-B071-693D03C003D9}"/>
    <hyperlink ref="J21" r:id="rId4" location="file-cb75ec62-ee45-490a-9685-1ff1f597cf83" xr:uid="{49D4C13D-3220-45BA-A823-5028AFCF9A53}"/>
    <hyperlink ref="J22" r:id="rId5" location="file-ee32728d-b664-4e03-8564-dc6b817f27b0" xr:uid="{ACCD5D46-C6BB-40F4-B93D-340E78C98CC3}"/>
    <hyperlink ref="J23" r:id="rId6" location="file-1736c1a7-c256-4c25-ab12-3666ad53c24c" xr:uid="{4C35DA61-C3E0-4B15-8C43-A8C36BE400F4}"/>
    <hyperlink ref="J24" r:id="rId7" location="file-d579ec20-96a5-4b1b-9419-61ea2feb5057" xr:uid="{0BC870D3-415C-4AA2-8C8E-2AC05BC7A233}"/>
    <hyperlink ref="J25" r:id="rId8" location="file-cc842125-78a2-4946-87a1-54e7d20788ed" xr:uid="{64A1B8AB-F5E8-44BC-8EAA-59D6335C6A43}"/>
  </hyperlinks>
  <pageMargins left="0.7" right="0.7" top="0.75" bottom="0.75" header="0.3" footer="0.3"/>
  <pageSetup paperSize="9" orientation="portrait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"/>
  <sheetViews>
    <sheetView topLeftCell="A4" workbookViewId="0">
      <selection activeCell="B11" sqref="B11"/>
    </sheetView>
  </sheetViews>
  <sheetFormatPr defaultRowHeight="15" x14ac:dyDescent="0.25"/>
  <cols>
    <col min="1" max="1" width="15.140625" customWidth="1"/>
    <col min="2" max="2" width="20.7109375" customWidth="1"/>
    <col min="3" max="3" width="15" customWidth="1"/>
    <col min="4" max="4" width="12.42578125" customWidth="1"/>
    <col min="5" max="5" width="14.7109375" customWidth="1"/>
    <col min="6" max="6" width="13" customWidth="1"/>
    <col min="7" max="7" width="12.7109375" customWidth="1"/>
    <col min="8" max="8" width="15.5703125" customWidth="1"/>
    <col min="9" max="9" width="14.28515625" customWidth="1"/>
    <col min="10" max="10" width="13.140625" customWidth="1"/>
    <col min="11" max="11" width="12.5703125" customWidth="1"/>
    <col min="12" max="12" width="14.42578125" customWidth="1"/>
  </cols>
  <sheetData>
    <row r="1" spans="1:11" ht="18.75" x14ac:dyDescent="0.3">
      <c r="A1" s="59" t="s">
        <v>68</v>
      </c>
      <c r="B1" s="32" t="s">
        <v>33</v>
      </c>
      <c r="C1" s="34" t="s">
        <v>53</v>
      </c>
      <c r="D1" s="32"/>
      <c r="E1" s="32" t="s">
        <v>66</v>
      </c>
    </row>
    <row r="2" spans="1:11" ht="18.75" x14ac:dyDescent="0.3">
      <c r="A2" s="12"/>
      <c r="B2" s="60" t="s">
        <v>69</v>
      </c>
      <c r="C2" s="64"/>
      <c r="D2" s="64"/>
      <c r="E2" s="64"/>
      <c r="F2" s="64"/>
      <c r="G2" s="64"/>
      <c r="H2" s="64"/>
      <c r="I2" s="64"/>
      <c r="J2" s="64"/>
      <c r="K2" s="64"/>
    </row>
    <row r="3" spans="1:11" ht="18.75" x14ac:dyDescent="0.3">
      <c r="A3" s="12"/>
      <c r="B3" s="60"/>
      <c r="C3" s="64"/>
      <c r="D3" s="64"/>
      <c r="E3" s="64"/>
      <c r="F3" s="64"/>
      <c r="G3" s="64"/>
      <c r="H3" s="64"/>
      <c r="I3" s="64"/>
      <c r="J3" s="64"/>
      <c r="K3" s="64"/>
    </row>
    <row r="4" spans="1:11" x14ac:dyDescent="0.25">
      <c r="A4" s="12"/>
      <c r="B4" s="34" t="s">
        <v>47</v>
      </c>
      <c r="C4" s="30" t="s">
        <v>10</v>
      </c>
      <c r="D4" s="30"/>
      <c r="E4" s="30"/>
    </row>
    <row r="5" spans="1:11" ht="15.75" x14ac:dyDescent="0.25">
      <c r="B5" t="s">
        <v>50</v>
      </c>
      <c r="C5" s="44" t="s">
        <v>12</v>
      </c>
      <c r="D5" t="s">
        <v>51</v>
      </c>
    </row>
    <row r="6" spans="1:11" x14ac:dyDescent="0.25">
      <c r="B6" t="s">
        <v>55</v>
      </c>
      <c r="D6" t="s">
        <v>61</v>
      </c>
    </row>
    <row r="7" spans="1:11" x14ac:dyDescent="0.25">
      <c r="B7" t="s">
        <v>62</v>
      </c>
    </row>
    <row r="8" spans="1:11" x14ac:dyDescent="0.25">
      <c r="B8" s="34" t="s">
        <v>67</v>
      </c>
    </row>
    <row r="9" spans="1:11" x14ac:dyDescent="0.25">
      <c r="B9" t="s">
        <v>46</v>
      </c>
      <c r="D9" s="46" t="s">
        <v>48</v>
      </c>
      <c r="E9" s="46"/>
      <c r="F9" s="46"/>
      <c r="G9" s="42" t="s">
        <v>49</v>
      </c>
      <c r="H9" s="42"/>
    </row>
    <row r="10" spans="1:11" x14ac:dyDescent="0.25">
      <c r="B10" t="s">
        <v>31</v>
      </c>
    </row>
    <row r="11" spans="1:11" x14ac:dyDescent="0.25">
      <c r="B11" t="s">
        <v>104</v>
      </c>
    </row>
    <row r="12" spans="1:11" x14ac:dyDescent="0.25">
      <c r="B12" s="89" t="s">
        <v>41</v>
      </c>
      <c r="C12" s="90"/>
      <c r="D12" s="90"/>
      <c r="E12" s="90"/>
      <c r="F12" s="90"/>
      <c r="H12" s="17"/>
      <c r="I12" s="17"/>
    </row>
    <row r="13" spans="1:11" x14ac:dyDescent="0.25">
      <c r="B13" s="1" t="s">
        <v>81</v>
      </c>
      <c r="C13" s="62" t="s">
        <v>0</v>
      </c>
      <c r="D13" s="63" t="s">
        <v>1</v>
      </c>
      <c r="E13" s="1" t="s">
        <v>2</v>
      </c>
      <c r="F13" s="3" t="s">
        <v>3</v>
      </c>
      <c r="G13" s="111" t="s">
        <v>13</v>
      </c>
      <c r="H13" s="17"/>
      <c r="I13" s="17"/>
    </row>
    <row r="14" spans="1:11" x14ac:dyDescent="0.25">
      <c r="B14" s="2" t="s">
        <v>14</v>
      </c>
      <c r="C14" s="101">
        <v>761</v>
      </c>
      <c r="D14" s="103">
        <v>408</v>
      </c>
      <c r="E14" s="1">
        <f t="shared" ref="E14:E21" si="0">100*D14/C14</f>
        <v>53.613666228646515</v>
      </c>
      <c r="F14" s="2">
        <f>E14/$E$44</f>
        <v>0.9938191796886755</v>
      </c>
      <c r="G14" s="111">
        <v>7</v>
      </c>
      <c r="H14" s="17"/>
    </row>
    <row r="15" spans="1:11" x14ac:dyDescent="0.25">
      <c r="B15" s="2" t="s">
        <v>15</v>
      </c>
      <c r="C15" s="101">
        <v>780</v>
      </c>
      <c r="D15" s="103">
        <v>435</v>
      </c>
      <c r="E15" s="1">
        <f t="shared" si="0"/>
        <v>55.769230769230766</v>
      </c>
      <c r="F15" s="2">
        <f t="shared" ref="F15:F21" si="1">E15/$E$44</f>
        <v>1.0337761819640545</v>
      </c>
      <c r="G15" s="111">
        <v>6.7</v>
      </c>
      <c r="H15" s="17"/>
    </row>
    <row r="16" spans="1:11" x14ac:dyDescent="0.25">
      <c r="B16" s="2" t="s">
        <v>16</v>
      </c>
      <c r="C16" s="101">
        <v>858</v>
      </c>
      <c r="D16" s="103">
        <v>458</v>
      </c>
      <c r="E16" s="1">
        <f t="shared" si="0"/>
        <v>53.379953379953378</v>
      </c>
      <c r="F16" s="2">
        <f t="shared" si="1"/>
        <v>0.98948692024981599</v>
      </c>
      <c r="G16" s="111">
        <v>7.2</v>
      </c>
      <c r="H16" s="17"/>
    </row>
    <row r="17" spans="1:13" x14ac:dyDescent="0.25">
      <c r="B17" s="2" t="s">
        <v>17</v>
      </c>
      <c r="C17" s="101">
        <v>818</v>
      </c>
      <c r="D17" s="103">
        <v>442</v>
      </c>
      <c r="E17" s="1">
        <f t="shared" si="0"/>
        <v>54.034229828850854</v>
      </c>
      <c r="F17" s="2">
        <f t="shared" si="1"/>
        <v>1.001615031037089</v>
      </c>
      <c r="G17" s="111">
        <v>6.7</v>
      </c>
      <c r="H17" s="17"/>
    </row>
    <row r="18" spans="1:13" ht="18.75" x14ac:dyDescent="0.3">
      <c r="B18" s="2" t="s">
        <v>18</v>
      </c>
      <c r="C18" s="101">
        <v>722</v>
      </c>
      <c r="D18" s="103">
        <v>411</v>
      </c>
      <c r="E18" s="1">
        <f t="shared" si="0"/>
        <v>56.925207756232687</v>
      </c>
      <c r="F18" s="2">
        <f t="shared" si="1"/>
        <v>1.0552041532589442</v>
      </c>
      <c r="G18" s="111">
        <v>7.4</v>
      </c>
      <c r="H18" s="17"/>
      <c r="I18" s="34"/>
      <c r="J18" s="32"/>
      <c r="K18" s="34"/>
      <c r="L18" s="32"/>
      <c r="M18" s="32"/>
    </row>
    <row r="19" spans="1:13" x14ac:dyDescent="0.25">
      <c r="B19" s="2" t="s">
        <v>20</v>
      </c>
      <c r="C19" s="101">
        <v>748</v>
      </c>
      <c r="D19" s="103">
        <v>462</v>
      </c>
      <c r="E19" s="1">
        <f t="shared" si="0"/>
        <v>61.764705882352942</v>
      </c>
      <c r="F19" s="2">
        <f t="shared" si="1"/>
        <v>1.1449123637979184</v>
      </c>
      <c r="G19" s="111">
        <v>7.1</v>
      </c>
      <c r="H19" s="17"/>
    </row>
    <row r="20" spans="1:13" x14ac:dyDescent="0.25">
      <c r="B20" s="2" t="s">
        <v>19</v>
      </c>
      <c r="C20" s="101">
        <v>688</v>
      </c>
      <c r="D20" s="103">
        <v>413</v>
      </c>
      <c r="E20" s="1">
        <f t="shared" si="0"/>
        <v>60.029069767441861</v>
      </c>
      <c r="F20" s="2">
        <f t="shared" si="1"/>
        <v>1.1127394388462326</v>
      </c>
      <c r="G20" s="111">
        <v>12</v>
      </c>
      <c r="H20" s="17"/>
    </row>
    <row r="21" spans="1:13" x14ac:dyDescent="0.25">
      <c r="B21" s="2" t="s">
        <v>58</v>
      </c>
      <c r="C21" s="101">
        <v>798</v>
      </c>
      <c r="D21" s="103">
        <v>427</v>
      </c>
      <c r="E21" s="1">
        <f t="shared" si="0"/>
        <v>53.508771929824562</v>
      </c>
      <c r="F21" s="2">
        <f t="shared" si="1"/>
        <v>0.99187478801874795</v>
      </c>
      <c r="G21" s="111">
        <v>11.5</v>
      </c>
      <c r="H21" s="17"/>
    </row>
    <row r="22" spans="1:13" ht="15.75" x14ac:dyDescent="0.25">
      <c r="H22" s="17"/>
      <c r="J22" s="44"/>
      <c r="M22" s="41"/>
    </row>
    <row r="23" spans="1:13" x14ac:dyDescent="0.25">
      <c r="B23" s="91" t="s">
        <v>42</v>
      </c>
      <c r="C23" s="92"/>
      <c r="D23" s="92"/>
      <c r="E23" s="92"/>
      <c r="F23" s="92"/>
      <c r="H23" s="17"/>
    </row>
    <row r="24" spans="1:13" x14ac:dyDescent="0.25">
      <c r="B24" s="37" t="s">
        <v>81</v>
      </c>
      <c r="C24" s="62" t="s">
        <v>0</v>
      </c>
      <c r="D24" s="63" t="s">
        <v>1</v>
      </c>
      <c r="E24" s="37" t="s">
        <v>2</v>
      </c>
      <c r="F24" s="40" t="s">
        <v>3</v>
      </c>
      <c r="G24" s="111" t="s">
        <v>13</v>
      </c>
      <c r="H24" s="17"/>
    </row>
    <row r="25" spans="1:13" x14ac:dyDescent="0.25">
      <c r="B25" s="36" t="s">
        <v>14</v>
      </c>
      <c r="C25" s="113">
        <v>806</v>
      </c>
      <c r="D25" s="118">
        <v>432</v>
      </c>
      <c r="E25" s="37">
        <f t="shared" ref="E25:E32" si="2">100*D25/C25</f>
        <v>53.598014888337467</v>
      </c>
      <c r="F25" s="36">
        <f t="shared" ref="F25:F32" si="3">E25/$E$44</f>
        <v>0.99352905585866857</v>
      </c>
      <c r="G25" s="111">
        <v>11.3</v>
      </c>
      <c r="H25" s="17"/>
    </row>
    <row r="26" spans="1:13" x14ac:dyDescent="0.25">
      <c r="B26" s="36" t="s">
        <v>15</v>
      </c>
      <c r="C26" s="113">
        <v>933</v>
      </c>
      <c r="D26" s="118">
        <v>514</v>
      </c>
      <c r="E26" s="37">
        <f t="shared" si="2"/>
        <v>55.09110396570204</v>
      </c>
      <c r="F26" s="36">
        <f t="shared" si="3"/>
        <v>1.0212059648717615</v>
      </c>
      <c r="G26" s="111">
        <v>10.199999999999999</v>
      </c>
      <c r="H26" s="17"/>
    </row>
    <row r="27" spans="1:13" x14ac:dyDescent="0.25">
      <c r="B27" s="36" t="s">
        <v>16</v>
      </c>
      <c r="C27" s="113">
        <v>828</v>
      </c>
      <c r="D27" s="118">
        <v>453</v>
      </c>
      <c r="E27" s="37">
        <f t="shared" si="2"/>
        <v>54.710144927536234</v>
      </c>
      <c r="F27" s="36">
        <f t="shared" si="3"/>
        <v>1.0141442504724834</v>
      </c>
      <c r="G27" s="111">
        <v>10.1</v>
      </c>
      <c r="H27" s="17"/>
    </row>
    <row r="28" spans="1:13" x14ac:dyDescent="0.25">
      <c r="B28" s="36" t="s">
        <v>17</v>
      </c>
      <c r="C28" s="113">
        <v>848</v>
      </c>
      <c r="D28" s="118">
        <v>454</v>
      </c>
      <c r="E28" s="37">
        <f t="shared" si="2"/>
        <v>53.537735849056602</v>
      </c>
      <c r="F28" s="36">
        <f t="shared" si="3"/>
        <v>0.99241168281585057</v>
      </c>
      <c r="G28" s="111">
        <v>8.9</v>
      </c>
      <c r="H28" s="17"/>
    </row>
    <row r="29" spans="1:13" x14ac:dyDescent="0.25">
      <c r="B29" s="36" t="s">
        <v>18</v>
      </c>
      <c r="C29" s="113">
        <v>745</v>
      </c>
      <c r="D29" s="118">
        <v>420</v>
      </c>
      <c r="E29" s="37">
        <f t="shared" si="2"/>
        <v>56.375838926174495</v>
      </c>
      <c r="F29" s="36">
        <f t="shared" si="3"/>
        <v>1.045020681050449</v>
      </c>
      <c r="G29" s="111">
        <v>12.2</v>
      </c>
      <c r="H29" s="17"/>
    </row>
    <row r="30" spans="1:13" x14ac:dyDescent="0.25">
      <c r="B30" s="36" t="s">
        <v>20</v>
      </c>
      <c r="C30" s="113">
        <v>677</v>
      </c>
      <c r="D30" s="118">
        <v>431</v>
      </c>
      <c r="E30" s="37">
        <f t="shared" si="2"/>
        <v>63.663220088626289</v>
      </c>
      <c r="F30" s="36">
        <f t="shared" si="3"/>
        <v>1.1801045072163392</v>
      </c>
      <c r="G30" s="111">
        <v>12.2</v>
      </c>
      <c r="H30" s="17"/>
      <c r="I30" s="17"/>
    </row>
    <row r="31" spans="1:13" x14ac:dyDescent="0.25">
      <c r="A31" t="s">
        <v>9</v>
      </c>
      <c r="B31" s="36" t="s">
        <v>19</v>
      </c>
      <c r="C31" s="113">
        <v>652</v>
      </c>
      <c r="D31" s="118">
        <v>392</v>
      </c>
      <c r="E31" s="37">
        <f t="shared" si="2"/>
        <v>60.122699386503065</v>
      </c>
      <c r="F31" s="36">
        <f t="shared" si="3"/>
        <v>1.1144750207930656</v>
      </c>
      <c r="G31" s="111">
        <v>17.100000000000001</v>
      </c>
      <c r="H31" s="17"/>
      <c r="I31" s="17"/>
    </row>
    <row r="32" spans="1:13" x14ac:dyDescent="0.25">
      <c r="B32" s="36" t="s">
        <v>21</v>
      </c>
      <c r="C32" s="113">
        <v>842</v>
      </c>
      <c r="D32" s="118">
        <v>468</v>
      </c>
      <c r="E32" s="37">
        <f t="shared" si="2"/>
        <v>55.581947743467936</v>
      </c>
      <c r="F32" s="36">
        <f t="shared" si="3"/>
        <v>1.0303045771265964</v>
      </c>
      <c r="G32" s="111">
        <v>11.4</v>
      </c>
      <c r="H32" s="17"/>
      <c r="I32" s="17"/>
    </row>
    <row r="33" spans="1:10" x14ac:dyDescent="0.25">
      <c r="B33" s="21"/>
      <c r="C33" s="22"/>
      <c r="D33" s="22"/>
      <c r="E33" s="22"/>
      <c r="F33" s="22"/>
      <c r="G33" s="20"/>
      <c r="H33" s="17"/>
      <c r="I33" s="17"/>
    </row>
    <row r="34" spans="1:10" x14ac:dyDescent="0.25">
      <c r="B34" s="93" t="s">
        <v>45</v>
      </c>
      <c r="C34" s="94"/>
      <c r="D34" s="94"/>
      <c r="E34" s="94"/>
      <c r="F34" s="94"/>
      <c r="H34" s="17"/>
    </row>
    <row r="35" spans="1:10" x14ac:dyDescent="0.25">
      <c r="B35" s="5" t="s">
        <v>81</v>
      </c>
      <c r="C35" s="62" t="s">
        <v>0</v>
      </c>
      <c r="D35" s="63" t="s">
        <v>1</v>
      </c>
      <c r="E35" s="5" t="s">
        <v>2</v>
      </c>
      <c r="F35" s="6" t="s">
        <v>3</v>
      </c>
      <c r="G35" s="111" t="s">
        <v>13</v>
      </c>
      <c r="H35" s="17"/>
    </row>
    <row r="36" spans="1:10" x14ac:dyDescent="0.25">
      <c r="B36" s="15" t="s">
        <v>14</v>
      </c>
      <c r="C36" s="100">
        <v>756</v>
      </c>
      <c r="D36" s="102">
        <v>413</v>
      </c>
      <c r="E36" s="5">
        <f>100*D36/C36</f>
        <v>54.629629629629626</v>
      </c>
      <c r="F36" s="15">
        <f t="shared" ref="F36:F43" si="4">E36/$E$44</f>
        <v>1.012651764452656</v>
      </c>
      <c r="G36" s="111">
        <v>9.5</v>
      </c>
      <c r="H36" s="17"/>
    </row>
    <row r="37" spans="1:10" x14ac:dyDescent="0.25">
      <c r="B37" s="15" t="s">
        <v>15</v>
      </c>
      <c r="C37" s="100">
        <v>779</v>
      </c>
      <c r="D37" s="102">
        <v>434</v>
      </c>
      <c r="E37" s="5">
        <f t="shared" ref="E37:E43" si="5">100*D37/C37</f>
        <v>55.712451861360719</v>
      </c>
      <c r="F37" s="15">
        <f t="shared" si="4"/>
        <v>1.0327236897244381</v>
      </c>
      <c r="G37" s="111">
        <v>8.6</v>
      </c>
      <c r="H37" s="17"/>
    </row>
    <row r="38" spans="1:10" x14ac:dyDescent="0.25">
      <c r="B38" s="15" t="s">
        <v>16</v>
      </c>
      <c r="C38" s="114">
        <v>798</v>
      </c>
      <c r="D38" s="116">
        <v>445</v>
      </c>
      <c r="E38" s="5">
        <f t="shared" si="5"/>
        <v>55.764411027568926</v>
      </c>
      <c r="F38" s="15">
        <f t="shared" si="4"/>
        <v>1.0336868399726999</v>
      </c>
      <c r="G38" s="111">
        <v>9.4</v>
      </c>
      <c r="H38" s="17"/>
    </row>
    <row r="39" spans="1:10" x14ac:dyDescent="0.25">
      <c r="B39" s="15" t="s">
        <v>17</v>
      </c>
      <c r="C39" s="115">
        <v>824</v>
      </c>
      <c r="D39" s="117">
        <v>466</v>
      </c>
      <c r="E39" s="5">
        <f>100*D39/C39</f>
        <v>56.553398058252426</v>
      </c>
      <c r="F39" s="15">
        <f t="shared" si="4"/>
        <v>1.0483120372176502</v>
      </c>
      <c r="G39" s="111">
        <v>8.6999999999999993</v>
      </c>
      <c r="H39" s="17"/>
    </row>
    <row r="40" spans="1:10" x14ac:dyDescent="0.25">
      <c r="B40" s="15" t="s">
        <v>18</v>
      </c>
      <c r="C40" s="114">
        <v>713</v>
      </c>
      <c r="D40" s="116">
        <v>408</v>
      </c>
      <c r="E40" s="5">
        <f>100*D40/C40</f>
        <v>57.223001402524545</v>
      </c>
      <c r="F40" s="15">
        <f t="shared" si="4"/>
        <v>1.0607242577041824</v>
      </c>
      <c r="G40" s="112">
        <v>9.6999999999999993</v>
      </c>
      <c r="H40" s="17"/>
    </row>
    <row r="41" spans="1:10" x14ac:dyDescent="0.25">
      <c r="B41" s="15" t="s">
        <v>20</v>
      </c>
      <c r="C41" s="114">
        <v>715</v>
      </c>
      <c r="D41" s="116">
        <v>464</v>
      </c>
      <c r="E41" s="5">
        <f>100*D41/C41</f>
        <v>64.895104895104893</v>
      </c>
      <c r="F41" s="15">
        <f t="shared" si="4"/>
        <v>1.202939557194536</v>
      </c>
      <c r="G41" s="111">
        <v>8.6</v>
      </c>
      <c r="H41" s="17"/>
    </row>
    <row r="42" spans="1:10" x14ac:dyDescent="0.25">
      <c r="B42" s="15" t="s">
        <v>19</v>
      </c>
      <c r="C42" s="114">
        <v>660</v>
      </c>
      <c r="D42" s="116">
        <v>404</v>
      </c>
      <c r="E42" s="5">
        <f t="shared" si="5"/>
        <v>61.212121212121211</v>
      </c>
      <c r="F42" s="15">
        <f t="shared" si="4"/>
        <v>1.1346692806008807</v>
      </c>
      <c r="G42" s="111">
        <v>16.399999999999999</v>
      </c>
      <c r="H42" s="17"/>
    </row>
    <row r="43" spans="1:10" x14ac:dyDescent="0.25">
      <c r="B43" s="15" t="s">
        <v>58</v>
      </c>
      <c r="C43" s="114">
        <v>818</v>
      </c>
      <c r="D43" s="117">
        <v>447</v>
      </c>
      <c r="E43" s="5">
        <f t="shared" si="5"/>
        <v>54.645476772616135</v>
      </c>
      <c r="F43" s="15">
        <f t="shared" si="4"/>
        <v>1.0129455178135267</v>
      </c>
      <c r="G43" s="111">
        <v>10</v>
      </c>
      <c r="H43" s="17"/>
    </row>
    <row r="44" spans="1:10" ht="15.75" x14ac:dyDescent="0.25">
      <c r="A44" s="20"/>
      <c r="B44" s="21"/>
      <c r="C44" s="22" t="s">
        <v>22</v>
      </c>
      <c r="D44" s="22"/>
      <c r="E44" s="81">
        <f>AVERAGE(E14,E25,E36)</f>
        <v>53.947103582204534</v>
      </c>
      <c r="F44" s="22"/>
      <c r="G44" s="20"/>
    </row>
    <row r="45" spans="1:10" x14ac:dyDescent="0.25">
      <c r="F45" s="35"/>
      <c r="G45" s="35"/>
      <c r="H45" s="57" t="s">
        <v>65</v>
      </c>
    </row>
    <row r="46" spans="1:10" ht="24" x14ac:dyDescent="0.25">
      <c r="C46" s="97" t="s">
        <v>71</v>
      </c>
      <c r="D46" s="97"/>
      <c r="E46" s="97"/>
      <c r="H46" s="55" t="s">
        <v>70</v>
      </c>
    </row>
    <row r="47" spans="1:10" ht="15.75" x14ac:dyDescent="0.25">
      <c r="B47" s="7"/>
      <c r="C47" s="56" t="s">
        <v>23</v>
      </c>
      <c r="D47" s="56" t="s">
        <v>24</v>
      </c>
      <c r="E47" s="56" t="s">
        <v>25</v>
      </c>
      <c r="F47" s="57" t="s">
        <v>63</v>
      </c>
      <c r="G47" s="56" t="s">
        <v>57</v>
      </c>
      <c r="H47" s="58" t="s">
        <v>64</v>
      </c>
      <c r="I47" s="11"/>
      <c r="J47" s="13" t="s">
        <v>29</v>
      </c>
    </row>
    <row r="48" spans="1:10" x14ac:dyDescent="0.25">
      <c r="B48" s="2" t="s">
        <v>14</v>
      </c>
      <c r="C48" s="2">
        <f>F14</f>
        <v>0.9938191796886755</v>
      </c>
      <c r="D48" s="37">
        <f>F25</f>
        <v>0.99352905585866857</v>
      </c>
      <c r="E48" s="15">
        <f>F36</f>
        <v>1.012651764452656</v>
      </c>
      <c r="F48" s="24">
        <f>AVERAGE(C48:E48)</f>
        <v>1</v>
      </c>
      <c r="G48" s="14">
        <f>STDEV(C48:E48)</f>
        <v>1.0957709650437991E-2</v>
      </c>
      <c r="H48" s="10"/>
      <c r="I48" s="11"/>
      <c r="J48" s="14">
        <f>STDEV(C48:E48)/SQRT(3)</f>
        <v>6.326436616382135E-3</v>
      </c>
    </row>
    <row r="49" spans="2:10" x14ac:dyDescent="0.25">
      <c r="B49" s="2" t="s">
        <v>15</v>
      </c>
      <c r="C49" s="2">
        <f t="shared" ref="C49:C55" si="6">F15</f>
        <v>1.0337761819640545</v>
      </c>
      <c r="D49" s="37">
        <f t="shared" ref="D49:D55" si="7">F26</f>
        <v>1.0212059648717615</v>
      </c>
      <c r="E49" s="15">
        <f t="shared" ref="E49:E55" si="8">F37</f>
        <v>1.0327236897244381</v>
      </c>
      <c r="F49" s="24">
        <f t="shared" ref="F49:F55" si="9">AVERAGE(C49:E49)</f>
        <v>1.0292352788534183</v>
      </c>
      <c r="G49" s="14">
        <f>STDEV(C49:E49)</f>
        <v>6.9734745457793014E-3</v>
      </c>
      <c r="H49" s="10">
        <f>TTEST(C48:E48,C49:E49,2,2)</f>
        <v>1.7562166081225142E-2</v>
      </c>
      <c r="I49" s="11" t="s">
        <v>7</v>
      </c>
      <c r="J49" s="14">
        <f t="shared" ref="J49:J55" si="10">STDEV(C49:E49)/SQRT(3)</f>
        <v>4.0261374061926836E-3</v>
      </c>
    </row>
    <row r="50" spans="2:10" x14ac:dyDescent="0.25">
      <c r="B50" s="2" t="s">
        <v>16</v>
      </c>
      <c r="C50" s="2">
        <f t="shared" si="6"/>
        <v>0.98948692024981599</v>
      </c>
      <c r="D50" s="37">
        <f t="shared" si="7"/>
        <v>1.0141442504724834</v>
      </c>
      <c r="E50" s="15">
        <f t="shared" si="8"/>
        <v>1.0336868399726999</v>
      </c>
      <c r="F50" s="24">
        <f t="shared" si="9"/>
        <v>1.0124393368983331</v>
      </c>
      <c r="G50" s="14">
        <f t="shared" ref="G50:G55" si="11">STDEV(C50:E50)</f>
        <v>2.2149227381532698E-2</v>
      </c>
      <c r="H50" s="10">
        <f>TTEST(C48:E48,C50:E50,2,2)</f>
        <v>0.43247966283302247</v>
      </c>
      <c r="I50" s="11"/>
      <c r="J50" s="14">
        <f t="shared" si="10"/>
        <v>1.2787862391070133E-2</v>
      </c>
    </row>
    <row r="51" spans="2:10" x14ac:dyDescent="0.25">
      <c r="B51" s="2" t="s">
        <v>17</v>
      </c>
      <c r="C51" s="2">
        <f t="shared" si="6"/>
        <v>1.001615031037089</v>
      </c>
      <c r="D51" s="37">
        <f t="shared" si="7"/>
        <v>0.99241168281585057</v>
      </c>
      <c r="E51" s="15">
        <f t="shared" si="8"/>
        <v>1.0483120372176502</v>
      </c>
      <c r="F51" s="24">
        <f t="shared" si="9"/>
        <v>1.0141129170235299</v>
      </c>
      <c r="G51" s="14">
        <f t="shared" si="11"/>
        <v>2.9972658726900699E-2</v>
      </c>
      <c r="H51" s="16">
        <f>TTEST(C48:E48,C51:E51,2,2)</f>
        <v>0.48639630013519108</v>
      </c>
      <c r="I51" s="11"/>
      <c r="J51" s="14">
        <f t="shared" si="10"/>
        <v>1.7304722584304905E-2</v>
      </c>
    </row>
    <row r="52" spans="2:10" x14ac:dyDescent="0.25">
      <c r="B52" s="2" t="s">
        <v>18</v>
      </c>
      <c r="C52" s="2">
        <f t="shared" si="6"/>
        <v>1.0552041532589442</v>
      </c>
      <c r="D52" s="37">
        <f t="shared" si="7"/>
        <v>1.045020681050449</v>
      </c>
      <c r="E52" s="15">
        <f t="shared" si="8"/>
        <v>1.0607242577041824</v>
      </c>
      <c r="F52" s="24">
        <f t="shared" si="9"/>
        <v>1.0536496973378584</v>
      </c>
      <c r="G52" s="14">
        <f t="shared" si="11"/>
        <v>7.9663561204523954E-3</v>
      </c>
      <c r="H52" s="16">
        <f>TTEST(C48:E48,C52:E52,2,2)</f>
        <v>2.3654299975738725E-3</v>
      </c>
      <c r="I52" s="11" t="s">
        <v>5</v>
      </c>
      <c r="J52" s="14">
        <f t="shared" si="10"/>
        <v>4.5993778506036136E-3</v>
      </c>
    </row>
    <row r="53" spans="2:10" x14ac:dyDescent="0.25">
      <c r="B53" s="2" t="s">
        <v>20</v>
      </c>
      <c r="C53" s="2">
        <f t="shared" si="6"/>
        <v>1.1449123637979184</v>
      </c>
      <c r="D53" s="37">
        <f t="shared" si="7"/>
        <v>1.1801045072163392</v>
      </c>
      <c r="E53" s="15">
        <f t="shared" si="8"/>
        <v>1.202939557194536</v>
      </c>
      <c r="F53" s="24">
        <f t="shared" si="9"/>
        <v>1.175985476069598</v>
      </c>
      <c r="G53" s="14">
        <f t="shared" si="11"/>
        <v>2.9232064698939519E-2</v>
      </c>
      <c r="H53" s="16">
        <f>TTEST(C48:E48,C53:E53,2,2)</f>
        <v>6.164043253691976E-4</v>
      </c>
      <c r="I53" s="11" t="s">
        <v>6</v>
      </c>
      <c r="J53" s="14">
        <f t="shared" si="10"/>
        <v>1.6877140422901289E-2</v>
      </c>
    </row>
    <row r="54" spans="2:10" x14ac:dyDescent="0.25">
      <c r="B54" s="2" t="s">
        <v>19</v>
      </c>
      <c r="C54" s="2">
        <f t="shared" si="6"/>
        <v>1.1127394388462326</v>
      </c>
      <c r="D54" s="37">
        <f t="shared" si="7"/>
        <v>1.1144750207930656</v>
      </c>
      <c r="E54" s="15">
        <f t="shared" si="8"/>
        <v>1.1346692806008807</v>
      </c>
      <c r="F54" s="24">
        <f t="shared" si="9"/>
        <v>1.120627913413393</v>
      </c>
      <c r="G54" s="14">
        <f t="shared" si="11"/>
        <v>1.2191105591534171E-2</v>
      </c>
      <c r="H54" s="16">
        <f>TTEST(C48:E48,C54:E54,2,2)</f>
        <v>2.1828339239661509E-4</v>
      </c>
      <c r="I54" s="11" t="s">
        <v>6</v>
      </c>
      <c r="J54" s="14">
        <f t="shared" si="10"/>
        <v>7.0385380949914058E-3</v>
      </c>
    </row>
    <row r="55" spans="2:10" x14ac:dyDescent="0.25">
      <c r="B55" s="2" t="s">
        <v>58</v>
      </c>
      <c r="C55" s="2">
        <f t="shared" si="6"/>
        <v>0.99187478801874795</v>
      </c>
      <c r="D55" s="37">
        <f t="shared" si="7"/>
        <v>1.0303045771265964</v>
      </c>
      <c r="E55" s="15">
        <f t="shared" si="8"/>
        <v>1.0129455178135267</v>
      </c>
      <c r="F55" s="24">
        <f t="shared" si="9"/>
        <v>1.0117082943196236</v>
      </c>
      <c r="G55" s="14">
        <f t="shared" si="11"/>
        <v>1.9244745106101715E-2</v>
      </c>
      <c r="H55" s="16">
        <f>TTEST(C48:E48,C55:E55,2,2)</f>
        <v>0.41162250158469404</v>
      </c>
      <c r="I55" s="11"/>
      <c r="J55" s="14">
        <f t="shared" si="10"/>
        <v>1.1110958767493559E-2</v>
      </c>
    </row>
  </sheetData>
  <mergeCells count="4">
    <mergeCell ref="B12:F12"/>
    <mergeCell ref="B23:F23"/>
    <mergeCell ref="B34:F34"/>
    <mergeCell ref="C46:E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EF63D-9A9F-4471-9ED1-2B95998A347B}">
  <dimension ref="A1:M67"/>
  <sheetViews>
    <sheetView tabSelected="1" workbookViewId="0">
      <selection activeCell="G16" sqref="G16"/>
    </sheetView>
  </sheetViews>
  <sheetFormatPr defaultRowHeight="15" x14ac:dyDescent="0.25"/>
  <cols>
    <col min="1" max="1" width="22.7109375" customWidth="1"/>
    <col min="2" max="2" width="12" customWidth="1"/>
    <col min="3" max="3" width="20" customWidth="1"/>
    <col min="8" max="8" width="13" customWidth="1"/>
  </cols>
  <sheetData>
    <row r="1" spans="1:13" ht="18.75" x14ac:dyDescent="0.3">
      <c r="A1" s="32" t="s">
        <v>33</v>
      </c>
      <c r="B1" s="34" t="s">
        <v>53</v>
      </c>
      <c r="C1" s="32"/>
      <c r="D1" s="32" t="s">
        <v>80</v>
      </c>
    </row>
    <row r="2" spans="1:13" ht="21" x14ac:dyDescent="0.35">
      <c r="A2" s="65" t="s">
        <v>69</v>
      </c>
      <c r="D2" s="54"/>
    </row>
    <row r="3" spans="1:13" ht="21" x14ac:dyDescent="0.35">
      <c r="A3" s="65"/>
      <c r="D3" s="54"/>
    </row>
    <row r="4" spans="1:13" ht="21" x14ac:dyDescent="0.35">
      <c r="A4" s="65"/>
      <c r="D4" s="54"/>
    </row>
    <row r="5" spans="1:13" ht="18.75" x14ac:dyDescent="0.3">
      <c r="A5" t="s">
        <v>56</v>
      </c>
      <c r="C5" t="s">
        <v>11</v>
      </c>
      <c r="D5" s="54"/>
    </row>
    <row r="6" spans="1:13" ht="15.75" x14ac:dyDescent="0.25">
      <c r="A6" t="s">
        <v>50</v>
      </c>
      <c r="B6" s="44" t="s">
        <v>12</v>
      </c>
      <c r="C6" t="s">
        <v>51</v>
      </c>
    </row>
    <row r="7" spans="1:13" x14ac:dyDescent="0.25">
      <c r="A7" t="s">
        <v>55</v>
      </c>
      <c r="C7" t="s">
        <v>61</v>
      </c>
    </row>
    <row r="8" spans="1:13" x14ac:dyDescent="0.25">
      <c r="A8" t="s">
        <v>62</v>
      </c>
      <c r="D8" s="41"/>
    </row>
    <row r="9" spans="1:13" x14ac:dyDescent="0.25">
      <c r="A9" t="s">
        <v>46</v>
      </c>
      <c r="C9" s="46" t="s">
        <v>48</v>
      </c>
      <c r="D9" s="46"/>
      <c r="E9" s="46"/>
      <c r="F9" s="80" t="s">
        <v>49</v>
      </c>
      <c r="G9" s="68"/>
      <c r="H9" s="68"/>
    </row>
    <row r="10" spans="1:13" x14ac:dyDescent="0.25">
      <c r="A10" t="s">
        <v>31</v>
      </c>
      <c r="C10" s="27"/>
      <c r="D10" s="27"/>
      <c r="E10" s="27"/>
      <c r="F10" s="119"/>
      <c r="G10" s="86"/>
      <c r="H10" s="86"/>
    </row>
    <row r="11" spans="1:13" x14ac:dyDescent="0.25">
      <c r="A11" t="s">
        <v>87</v>
      </c>
      <c r="C11" s="27"/>
      <c r="D11" s="27"/>
      <c r="E11" s="27"/>
      <c r="F11" s="119"/>
      <c r="G11" s="86"/>
      <c r="H11" s="86"/>
    </row>
    <row r="12" spans="1:13" x14ac:dyDescent="0.25">
      <c r="A12" t="s">
        <v>105</v>
      </c>
    </row>
    <row r="14" spans="1:13" x14ac:dyDescent="0.25">
      <c r="C14" s="89" t="s">
        <v>43</v>
      </c>
      <c r="D14" s="90"/>
      <c r="E14" s="90"/>
      <c r="F14" s="90"/>
      <c r="G14" s="90"/>
      <c r="I14" s="98"/>
      <c r="J14" s="98"/>
      <c r="K14" s="98"/>
      <c r="L14" s="98"/>
      <c r="M14" s="98"/>
    </row>
    <row r="15" spans="1:13" x14ac:dyDescent="0.25">
      <c r="C15" s="1" t="s">
        <v>72</v>
      </c>
      <c r="D15" s="29" t="s">
        <v>0</v>
      </c>
      <c r="E15" s="68" t="s">
        <v>1</v>
      </c>
      <c r="F15" s="1" t="s">
        <v>2</v>
      </c>
      <c r="G15" s="3" t="s">
        <v>3</v>
      </c>
      <c r="I15" s="18"/>
      <c r="J15" s="66"/>
      <c r="K15" s="66"/>
      <c r="L15" s="18"/>
      <c r="M15" s="69"/>
    </row>
    <row r="16" spans="1:13" x14ac:dyDescent="0.25">
      <c r="C16" s="1" t="s">
        <v>73</v>
      </c>
      <c r="D16" s="29">
        <v>561</v>
      </c>
      <c r="E16" s="68">
        <v>334</v>
      </c>
      <c r="F16" s="1">
        <f>E16/D16*100</f>
        <v>59.536541889483061</v>
      </c>
      <c r="G16" s="2">
        <f t="shared" ref="G16:G24" si="0">F16/$F$27</f>
        <v>1.0112781604729484</v>
      </c>
      <c r="I16" s="18"/>
      <c r="J16" s="66"/>
      <c r="K16" s="66"/>
      <c r="L16" s="18"/>
      <c r="M16" s="19"/>
    </row>
    <row r="17" spans="2:13" x14ac:dyDescent="0.25">
      <c r="C17" s="1" t="s">
        <v>74</v>
      </c>
      <c r="D17" s="29">
        <v>464</v>
      </c>
      <c r="E17" s="68">
        <v>282</v>
      </c>
      <c r="F17" s="1">
        <f t="shared" ref="F17:F24" si="1">E17/D17*100</f>
        <v>60.775862068965516</v>
      </c>
      <c r="G17" s="2">
        <f t="shared" si="0"/>
        <v>1.032329054454505</v>
      </c>
      <c r="I17" s="18"/>
      <c r="J17" s="66"/>
      <c r="K17" s="66"/>
      <c r="L17" s="18"/>
      <c r="M17" s="19"/>
    </row>
    <row r="18" spans="2:13" x14ac:dyDescent="0.25">
      <c r="C18" s="1" t="s">
        <v>75</v>
      </c>
      <c r="D18" s="29">
        <v>461</v>
      </c>
      <c r="E18" s="68">
        <v>281</v>
      </c>
      <c r="F18" s="1">
        <f t="shared" si="1"/>
        <v>60.954446854663779</v>
      </c>
      <c r="G18" s="2">
        <f t="shared" si="0"/>
        <v>1.0353624670081707</v>
      </c>
      <c r="I18" s="18"/>
      <c r="J18" s="66"/>
      <c r="K18" s="66"/>
      <c r="L18" s="18"/>
      <c r="M18" s="19"/>
    </row>
    <row r="19" spans="2:13" x14ac:dyDescent="0.25">
      <c r="C19" s="1" t="s">
        <v>17</v>
      </c>
      <c r="D19" s="29">
        <v>456</v>
      </c>
      <c r="E19" s="68">
        <v>277</v>
      </c>
      <c r="F19" s="1">
        <f t="shared" si="1"/>
        <v>60.745614035087712</v>
      </c>
      <c r="G19" s="2">
        <f t="shared" si="0"/>
        <v>1.0318152661979643</v>
      </c>
      <c r="I19" s="18"/>
      <c r="J19" s="66"/>
      <c r="K19" s="66"/>
      <c r="L19" s="18"/>
      <c r="M19" s="19"/>
    </row>
    <row r="20" spans="2:13" x14ac:dyDescent="0.25">
      <c r="C20" s="1" t="s">
        <v>18</v>
      </c>
      <c r="D20" s="29">
        <v>417</v>
      </c>
      <c r="E20" s="68">
        <v>253</v>
      </c>
      <c r="F20" s="1">
        <f t="shared" si="1"/>
        <v>60.671462829736214</v>
      </c>
      <c r="G20" s="2">
        <f t="shared" si="0"/>
        <v>1.030555745705761</v>
      </c>
      <c r="I20" s="18"/>
      <c r="J20" s="66"/>
      <c r="K20" s="66"/>
      <c r="L20" s="18"/>
      <c r="M20" s="19"/>
    </row>
    <row r="21" spans="2:13" x14ac:dyDescent="0.25">
      <c r="C21" s="1" t="s">
        <v>20</v>
      </c>
      <c r="D21" s="29">
        <v>487</v>
      </c>
      <c r="E21" s="68">
        <v>310</v>
      </c>
      <c r="F21" s="1">
        <f t="shared" si="1"/>
        <v>63.655030800821358</v>
      </c>
      <c r="G21" s="2">
        <f t="shared" si="0"/>
        <v>1.081234153179373</v>
      </c>
      <c r="I21" s="18"/>
      <c r="J21" s="66"/>
      <c r="K21" s="66"/>
      <c r="L21" s="18"/>
      <c r="M21" s="19"/>
    </row>
    <row r="22" spans="2:13" x14ac:dyDescent="0.25">
      <c r="C22" s="1" t="s">
        <v>19</v>
      </c>
      <c r="D22" s="29">
        <v>422</v>
      </c>
      <c r="E22" s="68">
        <v>278</v>
      </c>
      <c r="F22" s="1">
        <f t="shared" si="1"/>
        <v>65.876777251184834</v>
      </c>
      <c r="G22" s="2">
        <f t="shared" si="0"/>
        <v>1.1189723823753446</v>
      </c>
      <c r="I22" s="18"/>
      <c r="J22" s="66"/>
      <c r="K22" s="66"/>
      <c r="L22" s="79"/>
      <c r="M22" s="19"/>
    </row>
    <row r="23" spans="2:13" x14ac:dyDescent="0.25">
      <c r="C23" s="1" t="s">
        <v>76</v>
      </c>
      <c r="D23" s="29">
        <v>521</v>
      </c>
      <c r="E23" s="68">
        <v>318</v>
      </c>
      <c r="F23" s="1">
        <f t="shared" si="1"/>
        <v>61.036468330134355</v>
      </c>
      <c r="G23" s="2">
        <f t="shared" si="0"/>
        <v>1.0367556706474941</v>
      </c>
      <c r="I23" s="18"/>
      <c r="J23" s="66"/>
      <c r="K23" s="66"/>
      <c r="L23" s="18"/>
      <c r="M23" s="19"/>
    </row>
    <row r="24" spans="2:13" x14ac:dyDescent="0.25">
      <c r="B24" s="41" t="s">
        <v>77</v>
      </c>
      <c r="C24" s="70" t="s">
        <v>78</v>
      </c>
      <c r="D24" s="29">
        <v>563</v>
      </c>
      <c r="E24" s="68">
        <v>318</v>
      </c>
      <c r="F24" s="1">
        <f t="shared" si="1"/>
        <v>56.483126110124338</v>
      </c>
      <c r="G24" s="2">
        <f t="shared" si="0"/>
        <v>0.95941332932032763</v>
      </c>
      <c r="I24" s="18"/>
      <c r="J24" s="66"/>
      <c r="K24" s="66"/>
      <c r="L24" s="18"/>
      <c r="M24" s="19"/>
    </row>
    <row r="25" spans="2:13" x14ac:dyDescent="0.25">
      <c r="C25" s="1"/>
      <c r="D25" s="67"/>
      <c r="E25" s="67"/>
      <c r="F25" s="71"/>
      <c r="G25" s="72"/>
      <c r="I25" s="19"/>
      <c r="J25" s="19"/>
      <c r="K25" s="19"/>
      <c r="L25" s="19"/>
      <c r="M25" s="19"/>
    </row>
    <row r="26" spans="2:13" x14ac:dyDescent="0.25">
      <c r="I26" s="19"/>
      <c r="J26" s="19"/>
      <c r="K26" s="19"/>
      <c r="L26" s="19"/>
      <c r="M26" s="19"/>
    </row>
    <row r="27" spans="2:13" ht="15.75" x14ac:dyDescent="0.25">
      <c r="D27" s="22" t="s">
        <v>22</v>
      </c>
      <c r="F27" s="44">
        <f>(F16+F30+F43)/3</f>
        <v>58.872567624361018</v>
      </c>
      <c r="I27" s="19"/>
      <c r="J27" s="19"/>
      <c r="K27" s="19"/>
      <c r="L27" s="19"/>
      <c r="M27" s="19"/>
    </row>
    <row r="28" spans="2:13" x14ac:dyDescent="0.25">
      <c r="C28" s="91" t="s">
        <v>36</v>
      </c>
      <c r="D28" s="92"/>
      <c r="E28" s="92"/>
      <c r="F28" s="92"/>
      <c r="G28" s="92"/>
      <c r="I28" s="98"/>
      <c r="J28" s="98"/>
      <c r="K28" s="98"/>
      <c r="L28" s="98"/>
      <c r="M28" s="98"/>
    </row>
    <row r="29" spans="2:13" x14ac:dyDescent="0.25">
      <c r="C29" s="37" t="s">
        <v>72</v>
      </c>
      <c r="D29" s="29" t="s">
        <v>0</v>
      </c>
      <c r="E29" s="68" t="s">
        <v>1</v>
      </c>
      <c r="F29" s="37" t="s">
        <v>2</v>
      </c>
      <c r="G29" s="40" t="s">
        <v>3</v>
      </c>
      <c r="I29" s="18"/>
      <c r="J29" s="66"/>
      <c r="K29" s="66"/>
      <c r="L29" s="18"/>
      <c r="M29" s="69"/>
    </row>
    <row r="30" spans="2:13" x14ac:dyDescent="0.25">
      <c r="C30" s="37" t="s">
        <v>73</v>
      </c>
      <c r="D30" s="29">
        <v>451</v>
      </c>
      <c r="E30" s="68">
        <v>268</v>
      </c>
      <c r="F30" s="37">
        <f t="shared" ref="F30:F38" si="2">E30/D30*100</f>
        <v>59.423503325942349</v>
      </c>
      <c r="G30" s="36">
        <f t="shared" ref="G30:G38" si="3">F30/$F$27</f>
        <v>1.0093581055458054</v>
      </c>
      <c r="I30" s="18"/>
      <c r="J30" s="66"/>
      <c r="K30" s="66"/>
      <c r="L30" s="18"/>
      <c r="M30" s="19"/>
    </row>
    <row r="31" spans="2:13" x14ac:dyDescent="0.25">
      <c r="C31" s="37" t="s">
        <v>74</v>
      </c>
      <c r="D31" s="29">
        <v>467</v>
      </c>
      <c r="E31" s="68">
        <v>286</v>
      </c>
      <c r="F31" s="37">
        <f t="shared" si="2"/>
        <v>61.241970021413273</v>
      </c>
      <c r="G31" s="36">
        <f t="shared" si="3"/>
        <v>1.040246289446221</v>
      </c>
      <c r="I31" s="18"/>
      <c r="J31" s="66"/>
      <c r="K31" s="66"/>
      <c r="L31" s="18"/>
      <c r="M31" s="19"/>
    </row>
    <row r="32" spans="2:13" x14ac:dyDescent="0.25">
      <c r="C32" s="37" t="s">
        <v>75</v>
      </c>
      <c r="D32" s="29">
        <v>465</v>
      </c>
      <c r="E32" s="68">
        <v>281</v>
      </c>
      <c r="F32" s="37">
        <f t="shared" si="2"/>
        <v>60.430107526881713</v>
      </c>
      <c r="G32" s="36">
        <f t="shared" si="3"/>
        <v>1.0264561232059497</v>
      </c>
      <c r="I32" s="18"/>
      <c r="J32" s="66"/>
      <c r="K32" s="66"/>
      <c r="L32" s="18"/>
      <c r="M32" s="19"/>
    </row>
    <row r="33" spans="3:13" x14ac:dyDescent="0.25">
      <c r="C33" s="37" t="s">
        <v>17</v>
      </c>
      <c r="D33" s="29">
        <v>435</v>
      </c>
      <c r="E33" s="68">
        <v>263</v>
      </c>
      <c r="F33" s="37">
        <f t="shared" si="2"/>
        <v>60.459770114942522</v>
      </c>
      <c r="G33" s="36">
        <f t="shared" si="3"/>
        <v>1.026959967173654</v>
      </c>
      <c r="I33" s="18"/>
      <c r="J33" s="66"/>
      <c r="K33" s="66"/>
      <c r="L33" s="18"/>
      <c r="M33" s="19"/>
    </row>
    <row r="34" spans="3:13" x14ac:dyDescent="0.25">
      <c r="C34" s="37" t="s">
        <v>18</v>
      </c>
      <c r="D34" s="29">
        <v>394</v>
      </c>
      <c r="E34" s="68">
        <v>243</v>
      </c>
      <c r="F34" s="37">
        <f t="shared" si="2"/>
        <v>61.675126903553299</v>
      </c>
      <c r="G34" s="36">
        <f t="shared" si="3"/>
        <v>1.0476038228377287</v>
      </c>
      <c r="I34" s="18"/>
      <c r="J34" s="66"/>
      <c r="K34" s="66"/>
      <c r="L34" s="18"/>
      <c r="M34" s="19"/>
    </row>
    <row r="35" spans="3:13" x14ac:dyDescent="0.25">
      <c r="C35" s="37" t="s">
        <v>20</v>
      </c>
      <c r="D35" s="29">
        <v>433</v>
      </c>
      <c r="E35" s="68">
        <v>279</v>
      </c>
      <c r="F35" s="37">
        <f t="shared" si="2"/>
        <v>64.434180138568138</v>
      </c>
      <c r="G35" s="36">
        <f t="shared" si="3"/>
        <v>1.094468658980414</v>
      </c>
      <c r="I35" s="18"/>
      <c r="J35" s="66"/>
      <c r="K35" s="66"/>
      <c r="L35" s="18"/>
      <c r="M35" s="19"/>
    </row>
    <row r="36" spans="3:13" x14ac:dyDescent="0.25">
      <c r="C36" s="37" t="s">
        <v>19</v>
      </c>
      <c r="D36" s="29">
        <v>449</v>
      </c>
      <c r="E36" s="68">
        <v>289</v>
      </c>
      <c r="F36" s="37">
        <f t="shared" si="2"/>
        <v>64.365256124721597</v>
      </c>
      <c r="G36" s="36">
        <f t="shared" si="3"/>
        <v>1.0932979267255154</v>
      </c>
      <c r="I36" s="18"/>
      <c r="J36" s="66"/>
      <c r="K36" s="66"/>
      <c r="L36" s="18"/>
      <c r="M36" s="19"/>
    </row>
    <row r="37" spans="3:13" x14ac:dyDescent="0.25">
      <c r="C37" s="37" t="s">
        <v>76</v>
      </c>
      <c r="D37" s="29">
        <v>512</v>
      </c>
      <c r="E37" s="68">
        <v>299</v>
      </c>
      <c r="F37" s="37">
        <f t="shared" si="2"/>
        <v>58.3984375</v>
      </c>
      <c r="G37" s="36">
        <f t="shared" si="3"/>
        <v>0.99194650168162823</v>
      </c>
      <c r="I37" s="18"/>
      <c r="J37" s="66"/>
      <c r="K37" s="66"/>
      <c r="L37" s="18"/>
      <c r="M37" s="19"/>
    </row>
    <row r="38" spans="3:13" x14ac:dyDescent="0.25">
      <c r="C38" s="37" t="s">
        <v>79</v>
      </c>
      <c r="D38" s="29">
        <v>460</v>
      </c>
      <c r="E38" s="68">
        <v>295</v>
      </c>
      <c r="F38" s="37">
        <f t="shared" si="2"/>
        <v>64.130434782608688</v>
      </c>
      <c r="G38" s="36">
        <f t="shared" si="3"/>
        <v>1.0893092890358667</v>
      </c>
      <c r="I38" s="18"/>
      <c r="J38" s="66"/>
      <c r="K38" s="66"/>
      <c r="L38" s="18"/>
      <c r="M38" s="19"/>
    </row>
    <row r="39" spans="3:13" x14ac:dyDescent="0.25">
      <c r="C39" s="37"/>
      <c r="D39" s="29"/>
      <c r="E39" s="68"/>
      <c r="F39" s="37"/>
      <c r="G39" s="36"/>
      <c r="I39" s="19"/>
      <c r="J39" s="19"/>
      <c r="K39" s="19"/>
      <c r="L39" s="19"/>
      <c r="M39" s="19"/>
    </row>
    <row r="40" spans="3:13" x14ac:dyDescent="0.25">
      <c r="I40" s="19"/>
      <c r="J40" s="19"/>
      <c r="K40" s="19"/>
      <c r="L40" s="19"/>
      <c r="M40" s="19"/>
    </row>
    <row r="41" spans="3:13" x14ac:dyDescent="0.25">
      <c r="C41" s="93" t="s">
        <v>44</v>
      </c>
      <c r="D41" s="94"/>
      <c r="E41" s="94"/>
      <c r="F41" s="94"/>
      <c r="G41" s="94"/>
      <c r="I41" s="98"/>
      <c r="J41" s="98"/>
      <c r="K41" s="98"/>
      <c r="L41" s="98"/>
      <c r="M41" s="98"/>
    </row>
    <row r="42" spans="3:13" x14ac:dyDescent="0.25">
      <c r="C42" s="5" t="s">
        <v>72</v>
      </c>
      <c r="D42" s="29" t="s">
        <v>0</v>
      </c>
      <c r="E42" s="68" t="s">
        <v>1</v>
      </c>
      <c r="F42" s="5" t="s">
        <v>2</v>
      </c>
      <c r="G42" s="6" t="s">
        <v>3</v>
      </c>
      <c r="I42" s="18"/>
      <c r="J42" s="66"/>
      <c r="K42" s="66"/>
      <c r="L42" s="18"/>
      <c r="M42" s="69"/>
    </row>
    <row r="43" spans="3:13" x14ac:dyDescent="0.25">
      <c r="C43" s="5" t="s">
        <v>73</v>
      </c>
      <c r="D43" s="29">
        <v>444</v>
      </c>
      <c r="E43" s="68">
        <v>256</v>
      </c>
      <c r="F43" s="5">
        <f t="shared" ref="F43:F50" si="4">E43/D43*100</f>
        <v>57.657657657657658</v>
      </c>
      <c r="G43" s="15">
        <f t="shared" ref="G43:G50" si="5">F43/$F$27</f>
        <v>0.97936373398124665</v>
      </c>
      <c r="I43" s="18"/>
      <c r="J43" s="66"/>
      <c r="K43" s="66"/>
      <c r="L43" s="18"/>
      <c r="M43" s="19"/>
    </row>
    <row r="44" spans="3:13" x14ac:dyDescent="0.25">
      <c r="C44" s="5" t="s">
        <v>74</v>
      </c>
      <c r="D44" s="29">
        <v>401</v>
      </c>
      <c r="E44" s="68">
        <v>237</v>
      </c>
      <c r="F44" s="5">
        <f t="shared" si="4"/>
        <v>59.102244389027433</v>
      </c>
      <c r="G44" s="15">
        <f t="shared" si="5"/>
        <v>1.0039012527215032</v>
      </c>
      <c r="I44" s="18"/>
      <c r="J44" s="66"/>
      <c r="K44" s="66"/>
      <c r="L44" s="18"/>
      <c r="M44" s="19"/>
    </row>
    <row r="45" spans="3:13" x14ac:dyDescent="0.25">
      <c r="C45" s="5" t="s">
        <v>75</v>
      </c>
      <c r="D45" s="29">
        <v>426</v>
      </c>
      <c r="E45" s="68">
        <v>252</v>
      </c>
      <c r="F45" s="5">
        <f t="shared" si="4"/>
        <v>59.154929577464785</v>
      </c>
      <c r="G45" s="15">
        <f t="shared" si="5"/>
        <v>1.0047961548900906</v>
      </c>
      <c r="I45" s="18"/>
      <c r="J45" s="66"/>
      <c r="K45" s="66"/>
      <c r="L45" s="18"/>
      <c r="M45" s="19"/>
    </row>
    <row r="46" spans="3:13" x14ac:dyDescent="0.25">
      <c r="C46" s="5" t="s">
        <v>17</v>
      </c>
      <c r="D46" s="29">
        <v>504</v>
      </c>
      <c r="E46" s="68">
        <v>296</v>
      </c>
      <c r="F46" s="5">
        <f t="shared" si="4"/>
        <v>58.730158730158735</v>
      </c>
      <c r="G46" s="15">
        <f t="shared" si="5"/>
        <v>0.99758106534250501</v>
      </c>
      <c r="I46" s="18"/>
      <c r="J46" s="66"/>
      <c r="K46" s="66"/>
      <c r="L46" s="18"/>
      <c r="M46" s="19"/>
    </row>
    <row r="47" spans="3:13" x14ac:dyDescent="0.25">
      <c r="C47" s="5" t="s">
        <v>18</v>
      </c>
      <c r="D47" s="29">
        <v>369</v>
      </c>
      <c r="E47" s="68">
        <v>222</v>
      </c>
      <c r="F47" s="5">
        <f t="shared" si="4"/>
        <v>60.162601626016269</v>
      </c>
      <c r="G47" s="15">
        <f t="shared" si="5"/>
        <v>1.0219123108386639</v>
      </c>
      <c r="I47" s="18"/>
      <c r="J47" s="66"/>
      <c r="K47" s="66"/>
      <c r="L47" s="18"/>
      <c r="M47" s="19"/>
    </row>
    <row r="48" spans="3:13" x14ac:dyDescent="0.25">
      <c r="C48" s="5" t="s">
        <v>20</v>
      </c>
      <c r="D48" s="29">
        <v>444</v>
      </c>
      <c r="E48" s="68">
        <v>274</v>
      </c>
      <c r="F48" s="5">
        <f t="shared" si="4"/>
        <v>61.711711711711715</v>
      </c>
      <c r="G48" s="15">
        <f t="shared" si="5"/>
        <v>1.0482252465268032</v>
      </c>
      <c r="I48" s="18"/>
      <c r="J48" s="66"/>
      <c r="K48" s="66"/>
      <c r="L48" s="18"/>
      <c r="M48" s="19"/>
    </row>
    <row r="49" spans="3:13" x14ac:dyDescent="0.25">
      <c r="C49" s="5" t="s">
        <v>19</v>
      </c>
      <c r="D49" s="29">
        <v>471</v>
      </c>
      <c r="E49" s="68">
        <v>282</v>
      </c>
      <c r="F49" s="5">
        <f t="shared" si="4"/>
        <v>59.872611464968152</v>
      </c>
      <c r="G49" s="15">
        <f t="shared" si="5"/>
        <v>1.0169865844307651</v>
      </c>
      <c r="I49" s="18"/>
      <c r="J49" s="66"/>
      <c r="K49" s="66"/>
      <c r="L49" s="18"/>
      <c r="M49" s="19"/>
    </row>
    <row r="50" spans="3:13" x14ac:dyDescent="0.25">
      <c r="C50" s="5" t="s">
        <v>76</v>
      </c>
      <c r="D50" s="29">
        <v>499</v>
      </c>
      <c r="E50" s="68">
        <v>297</v>
      </c>
      <c r="F50" s="5">
        <f t="shared" si="4"/>
        <v>59.519038076152306</v>
      </c>
      <c r="G50" s="15">
        <f t="shared" si="5"/>
        <v>1.0109808435045016</v>
      </c>
      <c r="I50" s="18"/>
      <c r="J50" s="66"/>
      <c r="K50" s="66"/>
      <c r="L50" s="18"/>
      <c r="M50" s="19"/>
    </row>
    <row r="51" spans="3:13" x14ac:dyDescent="0.25">
      <c r="C51" s="5"/>
      <c r="D51" s="29"/>
      <c r="E51" s="68"/>
      <c r="F51" s="5"/>
      <c r="G51" s="15"/>
      <c r="I51" s="18"/>
      <c r="J51" s="66"/>
      <c r="K51" s="66"/>
      <c r="L51" s="18"/>
      <c r="M51" s="19"/>
    </row>
    <row r="54" spans="3:13" x14ac:dyDescent="0.25">
      <c r="G54" s="35"/>
      <c r="H54" s="35"/>
      <c r="I54" s="57" t="s">
        <v>65</v>
      </c>
    </row>
    <row r="55" spans="3:13" ht="24" x14ac:dyDescent="0.25">
      <c r="I55" s="55" t="s">
        <v>70</v>
      </c>
    </row>
    <row r="56" spans="3:13" ht="15.75" x14ac:dyDescent="0.25">
      <c r="C56" s="5" t="s">
        <v>72</v>
      </c>
      <c r="D56" s="56" t="s">
        <v>23</v>
      </c>
      <c r="E56" s="56" t="s">
        <v>24</v>
      </c>
      <c r="F56" s="56" t="s">
        <v>25</v>
      </c>
      <c r="G56" s="57" t="s">
        <v>63</v>
      </c>
      <c r="H56" s="56" t="s">
        <v>57</v>
      </c>
      <c r="I56" s="58" t="s">
        <v>64</v>
      </c>
    </row>
    <row r="57" spans="3:13" x14ac:dyDescent="0.25">
      <c r="C57" s="5" t="s">
        <v>73</v>
      </c>
      <c r="D57" s="73">
        <f>G16</f>
        <v>1.0112781604729484</v>
      </c>
      <c r="E57" s="74">
        <f>G30</f>
        <v>1.0093581055458054</v>
      </c>
      <c r="F57" s="4">
        <f t="shared" ref="F57:F62" si="6">G43</f>
        <v>0.97936373398124665</v>
      </c>
      <c r="G57" s="78">
        <f t="shared" ref="G57:G64" si="7">AVERAGE(D57:F57)</f>
        <v>1.0000000000000002</v>
      </c>
      <c r="H57">
        <f>STDEVA(D57:F57)</f>
        <v>1.7897297537013281E-2</v>
      </c>
    </row>
    <row r="58" spans="3:13" x14ac:dyDescent="0.25">
      <c r="C58" s="5" t="s">
        <v>74</v>
      </c>
      <c r="D58" s="73">
        <f>G17</f>
        <v>1.032329054454505</v>
      </c>
      <c r="E58" s="74">
        <f t="shared" ref="E58:E63" si="8">G31</f>
        <v>1.040246289446221</v>
      </c>
      <c r="F58" s="4">
        <f t="shared" si="6"/>
        <v>1.0039012527215032</v>
      </c>
      <c r="G58" s="78">
        <f t="shared" si="7"/>
        <v>1.0254921988740764</v>
      </c>
      <c r="H58">
        <f t="shared" ref="H58:H64" si="9">STDEVA(D58:F58)</f>
        <v>1.9112754100364476E-2</v>
      </c>
      <c r="I58">
        <f>_xlfn.T.TEST(D57:F57,D58:F58,2,2)</f>
        <v>0.16702034220764925</v>
      </c>
    </row>
    <row r="59" spans="3:13" x14ac:dyDescent="0.25">
      <c r="C59" s="5" t="s">
        <v>75</v>
      </c>
      <c r="D59" s="73">
        <f>G18</f>
        <v>1.0353624670081707</v>
      </c>
      <c r="E59" s="74">
        <f t="shared" si="8"/>
        <v>1.0264561232059497</v>
      </c>
      <c r="F59" s="4">
        <f t="shared" si="6"/>
        <v>1.0047961548900906</v>
      </c>
      <c r="G59" s="78">
        <f t="shared" si="7"/>
        <v>1.022204915034737</v>
      </c>
      <c r="H59">
        <f t="shared" si="9"/>
        <v>1.572035105559709E-2</v>
      </c>
      <c r="I59">
        <f>_xlfn.T.TEST(D57:F57,D59:F59,2,2)</f>
        <v>0.18171108713826659</v>
      </c>
    </row>
    <row r="60" spans="3:13" x14ac:dyDescent="0.25">
      <c r="C60" s="5" t="s">
        <v>17</v>
      </c>
      <c r="D60" s="73">
        <f>G19</f>
        <v>1.0318152661979643</v>
      </c>
      <c r="E60" s="74">
        <f t="shared" si="8"/>
        <v>1.026959967173654</v>
      </c>
      <c r="F60" s="4">
        <f t="shared" si="6"/>
        <v>0.99758106534250501</v>
      </c>
      <c r="G60" s="78">
        <f t="shared" si="7"/>
        <v>1.0187854329047077</v>
      </c>
      <c r="H60">
        <f t="shared" si="9"/>
        <v>1.852329303710909E-2</v>
      </c>
      <c r="I60">
        <f>_xlfn.T.TEST(D57:F57,D60:F60,2,2)</f>
        <v>0.27511771485200071</v>
      </c>
    </row>
    <row r="61" spans="3:13" x14ac:dyDescent="0.25">
      <c r="C61" s="5" t="s">
        <v>18</v>
      </c>
      <c r="D61" s="73">
        <f t="shared" ref="D61:D63" si="10">G20</f>
        <v>1.030555745705761</v>
      </c>
      <c r="E61" s="74">
        <f t="shared" si="8"/>
        <v>1.0476038228377287</v>
      </c>
      <c r="F61" s="4">
        <f t="shared" si="6"/>
        <v>1.0219123108386639</v>
      </c>
      <c r="G61" s="78">
        <f t="shared" si="7"/>
        <v>1.0333572931273844</v>
      </c>
      <c r="H61">
        <f t="shared" si="9"/>
        <v>1.3072870693395043E-2</v>
      </c>
      <c r="I61">
        <f>_xlfn.T.TEST(D57:F57,D61:F61,2,2)</f>
        <v>5.9616895473552027E-2</v>
      </c>
    </row>
    <row r="62" spans="3:13" x14ac:dyDescent="0.25">
      <c r="C62" s="5" t="s">
        <v>20</v>
      </c>
      <c r="D62" s="73">
        <f t="shared" si="10"/>
        <v>1.081234153179373</v>
      </c>
      <c r="E62" s="74">
        <f t="shared" si="8"/>
        <v>1.094468658980414</v>
      </c>
      <c r="F62" s="4">
        <f t="shared" si="6"/>
        <v>1.0482252465268032</v>
      </c>
      <c r="G62" s="78">
        <f t="shared" si="7"/>
        <v>1.0746426862288632</v>
      </c>
      <c r="H62">
        <f t="shared" si="9"/>
        <v>2.3815937442360699E-2</v>
      </c>
      <c r="I62">
        <f>_xlfn.T.TEST(D62:F62,D57:F57,2,2)</f>
        <v>1.2255731282549635E-2</v>
      </c>
      <c r="J62" t="s">
        <v>7</v>
      </c>
    </row>
    <row r="63" spans="3:13" x14ac:dyDescent="0.25">
      <c r="C63" s="5" t="s">
        <v>19</v>
      </c>
      <c r="D63" s="73">
        <f t="shared" si="10"/>
        <v>1.1189723823753446</v>
      </c>
      <c r="E63" s="74">
        <f t="shared" si="8"/>
        <v>1.0932979267255154</v>
      </c>
      <c r="F63" s="4">
        <v>1.0673624436981419</v>
      </c>
      <c r="G63" s="78">
        <f t="shared" si="7"/>
        <v>1.0932109175996672</v>
      </c>
      <c r="H63">
        <f t="shared" si="9"/>
        <v>2.5805079354792541E-2</v>
      </c>
      <c r="I63">
        <f>_xlfn.T.TEST(D57:F57,D63:F63,2,2)</f>
        <v>6.7869205061598051E-3</v>
      </c>
      <c r="J63" t="s">
        <v>5</v>
      </c>
    </row>
    <row r="64" spans="3:13" x14ac:dyDescent="0.25">
      <c r="C64" s="5" t="s">
        <v>76</v>
      </c>
      <c r="D64" s="73">
        <f>G23</f>
        <v>1.0367556706474941</v>
      </c>
      <c r="E64" s="74">
        <f>G37</f>
        <v>0.99194650168162823</v>
      </c>
      <c r="F64" s="4">
        <f>G50</f>
        <v>1.0109808435045016</v>
      </c>
      <c r="G64" s="78">
        <f t="shared" si="7"/>
        <v>1.0132276719445414</v>
      </c>
      <c r="H64">
        <f t="shared" si="9"/>
        <v>2.2488921369912498E-2</v>
      </c>
      <c r="I64">
        <f>_xlfn.T.TEST(D57:F57,D64:F64,2,2)</f>
        <v>0.4700067726597843</v>
      </c>
    </row>
    <row r="65" spans="3:7" x14ac:dyDescent="0.25">
      <c r="C65" s="5"/>
      <c r="D65" s="73"/>
      <c r="E65" s="76"/>
      <c r="F65" s="77"/>
      <c r="G65" s="75"/>
    </row>
    <row r="66" spans="3:7" x14ac:dyDescent="0.25">
      <c r="C66" s="18"/>
    </row>
    <row r="67" spans="3:7" x14ac:dyDescent="0.25">
      <c r="C67" s="18"/>
    </row>
  </sheetData>
  <mergeCells count="6">
    <mergeCell ref="C14:G14"/>
    <mergeCell ref="I14:M14"/>
    <mergeCell ref="C28:G28"/>
    <mergeCell ref="I28:M28"/>
    <mergeCell ref="C41:G41"/>
    <mergeCell ref="I41:M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Exp.1 E0502 Poli30 only Fig.4D </vt:lpstr>
      <vt:lpstr>Exp.2 E0102 Poli30 only fin</vt:lpstr>
      <vt:lpstr>Exp.3 2109 Poli30 only fin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Elzbieta</cp:lastModifiedBy>
  <dcterms:created xsi:type="dcterms:W3CDTF">2015-05-29T17:02:45Z</dcterms:created>
  <dcterms:modified xsi:type="dcterms:W3CDTF">2018-05-29T19:56:03Z</dcterms:modified>
</cp:coreProperties>
</file>